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estonwold/Desktop/EFS Free Downloads/"/>
    </mc:Choice>
  </mc:AlternateContent>
  <xr:revisionPtr revIDLastSave="0" documentId="13_ncr:1_{D2B377D0-EF29-AE43-B6E8-93D5EE61CF8A}" xr6:coauthVersionLast="47" xr6:coauthVersionMax="47" xr10:uidLastSave="{00000000-0000-0000-0000-000000000000}"/>
  <bookViews>
    <workbookView xWindow="6920" yWindow="500" windowWidth="27480" windowHeight="21900" xr2:uid="{C551A323-3462-1349-8003-FCF5E3761B34}"/>
  </bookViews>
  <sheets>
    <sheet name="Amortization Schedule" sheetId="2" r:id="rId1"/>
  </sheets>
  <externalReferences>
    <externalReference r:id="rId2"/>
  </externalReferences>
  <definedNames>
    <definedName name="ActualNumberOfPayments">IFERROR(IF(LoanIsGood,IF(PaymentsPerYear=1,1,MATCH(0.01,End_Bal,-1)+1)),"")</definedName>
    <definedName name="ColumnTitle1">PaymentSchedule[[#Headers],[PMT NO]]</definedName>
    <definedName name="Down_Payment1">'[1]Buy or Rent - Updated'!$C$25</definedName>
    <definedName name="End_Bal">PaymentSchedule[ENDING BALANCE]</definedName>
    <definedName name="ExtraPayments">'Amortization Schedule'!$E$10</definedName>
    <definedName name="Interest_Rate1">'[1]Buy or Rent - Updated'!$C$35</definedName>
    <definedName name="InterestRate">'Amortization Schedule'!$E$5</definedName>
    <definedName name="LastCol">MATCH(REPT("z",255),'Amortization Schedule'!$12:$12)</definedName>
    <definedName name="LastRow">MATCH(9.99E+307,'Amortization Schedule'!$B:$B)</definedName>
    <definedName name="LenderName">'Amortization Schedule'!$H$10:$I$10</definedName>
    <definedName name="LoanAmount">'Amortization Schedule'!$E$4</definedName>
    <definedName name="LoanIsGood">('Amortization Schedule'!$E$4*'Amortization Schedule'!$E$5*'Amortization Schedule'!$E$6*'Amortization Schedule'!$E$8)&gt;0</definedName>
    <definedName name="LoanPeriod">'Amortization Schedule'!$E$6</definedName>
    <definedName name="LoanStartDate">'Amortization Schedule'!$E$8</definedName>
    <definedName name="Months1">'[1]Buy or Rent - Updated'!$C$34</definedName>
    <definedName name="PaymentsPerYear">'Amortization Schedule'!$E$7</definedName>
    <definedName name="Principal1">'[1]Buy or Rent - Updated'!$C$30</definedName>
    <definedName name="_xlnm.Print_Titles" localSheetId="0">'Amortization Schedule'!$12:$12</definedName>
    <definedName name="PrintArea_SET">OFFSET('Amortization Schedule'!$B$2,,,LastRow,LastCol)</definedName>
    <definedName name="Rebate1">'[1]Buy or Rent - Updated'!$C$23</definedName>
    <definedName name="RowTitleRegion1..E9">'Amortization Schedule'!$C$4:$D$4</definedName>
    <definedName name="RowTitleRegion2..I7">'Amortization Schedule'!$G$4:$H$4</definedName>
    <definedName name="RowTitleRegion3..E9">'Amortization Schedule'!$C$10</definedName>
    <definedName name="RowTitleRegion4..H9">'Amortization Schedule'!$G$10</definedName>
    <definedName name="Sales_Tax1">'[1]Buy or Rent - Updated'!$C$28</definedName>
    <definedName name="ScheduledNumberOfPayments">'Amortization Schedule'!$I$5</definedName>
    <definedName name="ScheduledPayment">'Amortization Schedule'!$I$4</definedName>
    <definedName name="Selling_Price1">'[1]Buy or Rent - Updated'!$C$26</definedName>
    <definedName name="tax_rate1">'[1]Buy or Rent - Updated'!$C$24</definedName>
    <definedName name="Total">#REF!</definedName>
    <definedName name="Total_loan1">'[1]Buy or Rent - Updated'!$C$40</definedName>
    <definedName name="TotalEarlyPayments">SUM(PaymentSchedule[EXTRA PAYMENT])</definedName>
    <definedName name="TotalInterest">SUM(PaymentSchedule[INTEREST])</definedName>
    <definedName name="Trade_in1">'[1]Buy or Rent - Updated'!$C$29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B69" i="2" s="1"/>
  <c r="B25" i="2" l="1"/>
  <c r="B17" i="2"/>
  <c r="B26" i="2"/>
  <c r="C26" i="2" s="1"/>
  <c r="B33" i="2"/>
  <c r="B42" i="2"/>
  <c r="C42" i="2" s="1"/>
  <c r="B58" i="2"/>
  <c r="I4" i="2"/>
  <c r="E25" i="2" s="1"/>
  <c r="B13" i="2"/>
  <c r="D13" i="2" s="1"/>
  <c r="I13" i="2" s="1"/>
  <c r="B22" i="2"/>
  <c r="B29" i="2"/>
  <c r="C29" i="2" s="1"/>
  <c r="B38" i="2"/>
  <c r="C38" i="2" s="1"/>
  <c r="B46" i="2"/>
  <c r="C46" i="2" s="1"/>
  <c r="B62" i="2"/>
  <c r="B34" i="2"/>
  <c r="C34" i="2" s="1"/>
  <c r="B41" i="2"/>
  <c r="C41" i="2" s="1"/>
  <c r="B50" i="2"/>
  <c r="C50" i="2" s="1"/>
  <c r="B66" i="2"/>
  <c r="B18" i="2"/>
  <c r="C18" i="2" s="1"/>
  <c r="B14" i="2"/>
  <c r="C14" i="2" s="1"/>
  <c r="B21" i="2"/>
  <c r="C21" i="2" s="1"/>
  <c r="B30" i="2"/>
  <c r="B37" i="2"/>
  <c r="C37" i="2" s="1"/>
  <c r="B54" i="2"/>
  <c r="C54" i="2" s="1"/>
  <c r="B70" i="2"/>
  <c r="C70" i="2" s="1"/>
  <c r="C69" i="2"/>
  <c r="B45" i="2"/>
  <c r="B49" i="2"/>
  <c r="B53" i="2"/>
  <c r="B57" i="2"/>
  <c r="C58" i="2"/>
  <c r="B61" i="2"/>
  <c r="B65" i="2"/>
  <c r="B370" i="2"/>
  <c r="B366" i="2"/>
  <c r="B362" i="2"/>
  <c r="B358" i="2"/>
  <c r="B354" i="2"/>
  <c r="B350" i="2"/>
  <c r="B346" i="2"/>
  <c r="B371" i="2"/>
  <c r="B367" i="2"/>
  <c r="B363" i="2"/>
  <c r="B359" i="2"/>
  <c r="B355" i="2"/>
  <c r="B351" i="2"/>
  <c r="B347" i="2"/>
  <c r="B343" i="2"/>
  <c r="B372" i="2"/>
  <c r="B368" i="2"/>
  <c r="B364" i="2"/>
  <c r="B360" i="2"/>
  <c r="B356" i="2"/>
  <c r="B352" i="2"/>
  <c r="B348" i="2"/>
  <c r="B344" i="2"/>
  <c r="B361" i="2"/>
  <c r="B345" i="2"/>
  <c r="B342" i="2"/>
  <c r="B338" i="2"/>
  <c r="B334" i="2"/>
  <c r="B330" i="2"/>
  <c r="B326" i="2"/>
  <c r="B322" i="2"/>
  <c r="B365" i="2"/>
  <c r="B349" i="2"/>
  <c r="B339" i="2"/>
  <c r="B335" i="2"/>
  <c r="B331" i="2"/>
  <c r="B327" i="2"/>
  <c r="B323" i="2"/>
  <c r="B369" i="2"/>
  <c r="B353" i="2"/>
  <c r="B340" i="2"/>
  <c r="B336" i="2"/>
  <c r="B332" i="2"/>
  <c r="B328" i="2"/>
  <c r="B324" i="2"/>
  <c r="B320" i="2"/>
  <c r="B357" i="2"/>
  <c r="B341" i="2"/>
  <c r="B337" i="2"/>
  <c r="B333" i="2"/>
  <c r="B329" i="2"/>
  <c r="B325" i="2"/>
  <c r="B321" i="2"/>
  <c r="B316" i="2"/>
  <c r="B312" i="2"/>
  <c r="B308" i="2"/>
  <c r="B304" i="2"/>
  <c r="B300" i="2"/>
  <c r="B296" i="2"/>
  <c r="B292" i="2"/>
  <c r="B288" i="2"/>
  <c r="B317" i="2"/>
  <c r="B313" i="2"/>
  <c r="B309" i="2"/>
  <c r="B305" i="2"/>
  <c r="B301" i="2"/>
  <c r="B297" i="2"/>
  <c r="B293" i="2"/>
  <c r="B289" i="2"/>
  <c r="B318" i="2"/>
  <c r="B314" i="2"/>
  <c r="B310" i="2"/>
  <c r="B306" i="2"/>
  <c r="B302" i="2"/>
  <c r="B298" i="2"/>
  <c r="B294" i="2"/>
  <c r="B290" i="2"/>
  <c r="B319" i="2"/>
  <c r="B315" i="2"/>
  <c r="B311" i="2"/>
  <c r="B307" i="2"/>
  <c r="B303" i="2"/>
  <c r="B299" i="2"/>
  <c r="B295" i="2"/>
  <c r="B291" i="2"/>
  <c r="B286" i="2"/>
  <c r="B282" i="2"/>
  <c r="B278" i="2"/>
  <c r="B274" i="2"/>
  <c r="B270" i="2"/>
  <c r="B266" i="2"/>
  <c r="B262" i="2"/>
  <c r="B258" i="2"/>
  <c r="B287" i="2"/>
  <c r="B283" i="2"/>
  <c r="B279" i="2"/>
  <c r="B275" i="2"/>
  <c r="B271" i="2"/>
  <c r="B267" i="2"/>
  <c r="B263" i="2"/>
  <c r="B259" i="2"/>
  <c r="B284" i="2"/>
  <c r="B280" i="2"/>
  <c r="B276" i="2"/>
  <c r="B272" i="2"/>
  <c r="B268" i="2"/>
  <c r="B264" i="2"/>
  <c r="B260" i="2"/>
  <c r="B285" i="2"/>
  <c r="B281" i="2"/>
  <c r="B277" i="2"/>
  <c r="B273" i="2"/>
  <c r="B269" i="2"/>
  <c r="B265" i="2"/>
  <c r="B261" i="2"/>
  <c r="B257" i="2"/>
  <c r="B253" i="2"/>
  <c r="B249" i="2"/>
  <c r="B245" i="2"/>
  <c r="B241" i="2"/>
  <c r="B237" i="2"/>
  <c r="B233" i="2"/>
  <c r="B229" i="2"/>
  <c r="B225" i="2"/>
  <c r="B221" i="2"/>
  <c r="B217" i="2"/>
  <c r="B213" i="2"/>
  <c r="B209" i="2"/>
  <c r="B205" i="2"/>
  <c r="B201" i="2"/>
  <c r="B197" i="2"/>
  <c r="B254" i="2"/>
  <c r="B250" i="2"/>
  <c r="B246" i="2"/>
  <c r="B242" i="2"/>
  <c r="B238" i="2"/>
  <c r="B234" i="2"/>
  <c r="B230" i="2"/>
  <c r="B226" i="2"/>
  <c r="B222" i="2"/>
  <c r="B218" i="2"/>
  <c r="B214" i="2"/>
  <c r="B210" i="2"/>
  <c r="B206" i="2"/>
  <c r="B202" i="2"/>
  <c r="B198" i="2"/>
  <c r="B255" i="2"/>
  <c r="B251" i="2"/>
  <c r="B247" i="2"/>
  <c r="B243" i="2"/>
  <c r="B239" i="2"/>
  <c r="B235" i="2"/>
  <c r="B231" i="2"/>
  <c r="B227" i="2"/>
  <c r="B223" i="2"/>
  <c r="B219" i="2"/>
  <c r="B215" i="2"/>
  <c r="B211" i="2"/>
  <c r="B207" i="2"/>
  <c r="B203" i="2"/>
  <c r="B199" i="2"/>
  <c r="B195" i="2"/>
  <c r="B256" i="2"/>
  <c r="B252" i="2"/>
  <c r="B248" i="2"/>
  <c r="B244" i="2"/>
  <c r="B240" i="2"/>
  <c r="B236" i="2"/>
  <c r="B232" i="2"/>
  <c r="B228" i="2"/>
  <c r="B224" i="2"/>
  <c r="B220" i="2"/>
  <c r="B216" i="2"/>
  <c r="B212" i="2"/>
  <c r="B208" i="2"/>
  <c r="B204" i="2"/>
  <c r="B200" i="2"/>
  <c r="B196" i="2"/>
  <c r="B192" i="2"/>
  <c r="B188" i="2"/>
  <c r="B184" i="2"/>
  <c r="B180" i="2"/>
  <c r="B176" i="2"/>
  <c r="B172" i="2"/>
  <c r="B168" i="2"/>
  <c r="B164" i="2"/>
  <c r="B160" i="2"/>
  <c r="B156" i="2"/>
  <c r="B152" i="2"/>
  <c r="B148" i="2"/>
  <c r="B144" i="2"/>
  <c r="B140" i="2"/>
  <c r="B136" i="2"/>
  <c r="B193" i="2"/>
  <c r="B189" i="2"/>
  <c r="B185" i="2"/>
  <c r="B181" i="2"/>
  <c r="B177" i="2"/>
  <c r="B173" i="2"/>
  <c r="B169" i="2"/>
  <c r="B165" i="2"/>
  <c r="B161" i="2"/>
  <c r="B157" i="2"/>
  <c r="B153" i="2"/>
  <c r="B149" i="2"/>
  <c r="B145" i="2"/>
  <c r="B141" i="2"/>
  <c r="B137" i="2"/>
  <c r="B194" i="2"/>
  <c r="B190" i="2"/>
  <c r="B186" i="2"/>
  <c r="B182" i="2"/>
  <c r="B178" i="2"/>
  <c r="B174" i="2"/>
  <c r="B170" i="2"/>
  <c r="B166" i="2"/>
  <c r="B162" i="2"/>
  <c r="B158" i="2"/>
  <c r="B154" i="2"/>
  <c r="B150" i="2"/>
  <c r="B146" i="2"/>
  <c r="B142" i="2"/>
  <c r="B138" i="2"/>
  <c r="B134" i="2"/>
  <c r="B191" i="2"/>
  <c r="B187" i="2"/>
  <c r="B183" i="2"/>
  <c r="B179" i="2"/>
  <c r="B175" i="2"/>
  <c r="B171" i="2"/>
  <c r="B167" i="2"/>
  <c r="B163" i="2"/>
  <c r="B159" i="2"/>
  <c r="B155" i="2"/>
  <c r="B151" i="2"/>
  <c r="B147" i="2"/>
  <c r="B143" i="2"/>
  <c r="B139" i="2"/>
  <c r="B135" i="2"/>
  <c r="B131" i="2"/>
  <c r="B127" i="2"/>
  <c r="B123" i="2"/>
  <c r="B119" i="2"/>
  <c r="B115" i="2"/>
  <c r="B111" i="2"/>
  <c r="B107" i="2"/>
  <c r="B103" i="2"/>
  <c r="B99" i="2"/>
  <c r="B95" i="2"/>
  <c r="B91" i="2"/>
  <c r="B87" i="2"/>
  <c r="B83" i="2"/>
  <c r="B79" i="2"/>
  <c r="B75" i="2"/>
  <c r="B132" i="2"/>
  <c r="B128" i="2"/>
  <c r="B124" i="2"/>
  <c r="B120" i="2"/>
  <c r="B116" i="2"/>
  <c r="B112" i="2"/>
  <c r="B108" i="2"/>
  <c r="B104" i="2"/>
  <c r="B100" i="2"/>
  <c r="B96" i="2"/>
  <c r="B92" i="2"/>
  <c r="B88" i="2"/>
  <c r="B84" i="2"/>
  <c r="B80" i="2"/>
  <c r="B76" i="2"/>
  <c r="B72" i="2"/>
  <c r="B133" i="2"/>
  <c r="B129" i="2"/>
  <c r="B125" i="2"/>
  <c r="B121" i="2"/>
  <c r="B117" i="2"/>
  <c r="B113" i="2"/>
  <c r="B109" i="2"/>
  <c r="B105" i="2"/>
  <c r="B101" i="2"/>
  <c r="B97" i="2"/>
  <c r="B93" i="2"/>
  <c r="B89" i="2"/>
  <c r="B85" i="2"/>
  <c r="B81" i="2"/>
  <c r="B77" i="2"/>
  <c r="B73" i="2"/>
  <c r="B130" i="2"/>
  <c r="B126" i="2"/>
  <c r="B122" i="2"/>
  <c r="B118" i="2"/>
  <c r="B114" i="2"/>
  <c r="B110" i="2"/>
  <c r="B106" i="2"/>
  <c r="B102" i="2"/>
  <c r="B98" i="2"/>
  <c r="B94" i="2"/>
  <c r="B90" i="2"/>
  <c r="B86" i="2"/>
  <c r="B82" i="2"/>
  <c r="B78" i="2"/>
  <c r="B74" i="2"/>
  <c r="B16" i="2"/>
  <c r="C17" i="2"/>
  <c r="B20" i="2"/>
  <c r="B24" i="2"/>
  <c r="C25" i="2"/>
  <c r="B28" i="2"/>
  <c r="B32" i="2"/>
  <c r="C33" i="2"/>
  <c r="B36" i="2"/>
  <c r="B40" i="2"/>
  <c r="B44" i="2"/>
  <c r="B48" i="2"/>
  <c r="B52" i="2"/>
  <c r="B56" i="2"/>
  <c r="B60" i="2"/>
  <c r="B64" i="2"/>
  <c r="B68" i="2"/>
  <c r="B15" i="2"/>
  <c r="B19" i="2"/>
  <c r="B23" i="2"/>
  <c r="B27" i="2"/>
  <c r="B31" i="2"/>
  <c r="B35" i="2"/>
  <c r="B39" i="2"/>
  <c r="B43" i="2"/>
  <c r="B47" i="2"/>
  <c r="B51" i="2"/>
  <c r="B55" i="2"/>
  <c r="B59" i="2"/>
  <c r="B63" i="2"/>
  <c r="B67" i="2"/>
  <c r="B71" i="2"/>
  <c r="E26" i="2" l="1"/>
  <c r="E58" i="2"/>
  <c r="E18" i="2"/>
  <c r="E50" i="2"/>
  <c r="E14" i="2"/>
  <c r="E34" i="2"/>
  <c r="E70" i="2"/>
  <c r="E38" i="2"/>
  <c r="E46" i="2"/>
  <c r="E54" i="2"/>
  <c r="E41" i="2"/>
  <c r="C13" i="2"/>
  <c r="E30" i="2"/>
  <c r="E66" i="2"/>
  <c r="E62" i="2"/>
  <c r="E22" i="2"/>
  <c r="C22" i="2"/>
  <c r="E21" i="2"/>
  <c r="E13" i="2"/>
  <c r="F13" i="2" s="1"/>
  <c r="E69" i="2"/>
  <c r="E37" i="2"/>
  <c r="E29" i="2"/>
  <c r="E33" i="2"/>
  <c r="C66" i="2"/>
  <c r="E42" i="2"/>
  <c r="C30" i="2"/>
  <c r="C62" i="2"/>
  <c r="E17" i="2"/>
  <c r="C59" i="2"/>
  <c r="E59" i="2"/>
  <c r="E39" i="2"/>
  <c r="C39" i="2"/>
  <c r="E27" i="2"/>
  <c r="C27" i="2"/>
  <c r="E15" i="2"/>
  <c r="C15" i="2"/>
  <c r="C40" i="2"/>
  <c r="E40" i="2"/>
  <c r="C24" i="2"/>
  <c r="E24" i="2"/>
  <c r="E86" i="2"/>
  <c r="C86" i="2"/>
  <c r="E102" i="2"/>
  <c r="C102" i="2"/>
  <c r="E118" i="2"/>
  <c r="C118" i="2"/>
  <c r="C73" i="2"/>
  <c r="E73" i="2"/>
  <c r="C89" i="2"/>
  <c r="E89" i="2"/>
  <c r="C105" i="2"/>
  <c r="E105" i="2"/>
  <c r="C121" i="2"/>
  <c r="E121" i="2"/>
  <c r="C72" i="2"/>
  <c r="E72" i="2"/>
  <c r="C88" i="2"/>
  <c r="E88" i="2"/>
  <c r="C104" i="2"/>
  <c r="E104" i="2"/>
  <c r="C120" i="2"/>
  <c r="E120" i="2"/>
  <c r="E75" i="2"/>
  <c r="C75" i="2"/>
  <c r="E91" i="2"/>
  <c r="C91" i="2"/>
  <c r="E107" i="2"/>
  <c r="C107" i="2"/>
  <c r="E123" i="2"/>
  <c r="C123" i="2"/>
  <c r="E139" i="2"/>
  <c r="C139" i="2"/>
  <c r="E155" i="2"/>
  <c r="C155" i="2"/>
  <c r="E171" i="2"/>
  <c r="C171" i="2"/>
  <c r="E187" i="2"/>
  <c r="C187" i="2"/>
  <c r="C142" i="2"/>
  <c r="E142" i="2"/>
  <c r="C158" i="2"/>
  <c r="E158" i="2"/>
  <c r="C174" i="2"/>
  <c r="E174" i="2"/>
  <c r="C190" i="2"/>
  <c r="E190" i="2"/>
  <c r="C145" i="2"/>
  <c r="E145" i="2"/>
  <c r="C161" i="2"/>
  <c r="E161" i="2"/>
  <c r="C177" i="2"/>
  <c r="E177" i="2"/>
  <c r="C193" i="2"/>
  <c r="E193" i="2"/>
  <c r="E148" i="2"/>
  <c r="C148" i="2"/>
  <c r="E164" i="2"/>
  <c r="C164" i="2"/>
  <c r="E180" i="2"/>
  <c r="C180" i="2"/>
  <c r="E196" i="2"/>
  <c r="C196" i="2"/>
  <c r="E212" i="2"/>
  <c r="C212" i="2"/>
  <c r="E228" i="2"/>
  <c r="C228" i="2"/>
  <c r="E244" i="2"/>
  <c r="C244" i="2"/>
  <c r="C195" i="2"/>
  <c r="E195" i="2"/>
  <c r="C211" i="2"/>
  <c r="E211" i="2"/>
  <c r="C227" i="2"/>
  <c r="E227" i="2"/>
  <c r="C243" i="2"/>
  <c r="E243" i="2"/>
  <c r="C198" i="2"/>
  <c r="E198" i="2"/>
  <c r="C214" i="2"/>
  <c r="E214" i="2"/>
  <c r="C230" i="2"/>
  <c r="E230" i="2"/>
  <c r="C246" i="2"/>
  <c r="E246" i="2"/>
  <c r="E201" i="2"/>
  <c r="C201" i="2"/>
  <c r="E217" i="2"/>
  <c r="C217" i="2"/>
  <c r="E233" i="2"/>
  <c r="C233" i="2"/>
  <c r="E249" i="2"/>
  <c r="C249" i="2"/>
  <c r="E265" i="2"/>
  <c r="C265" i="2"/>
  <c r="E281" i="2"/>
  <c r="C281" i="2"/>
  <c r="C268" i="2"/>
  <c r="E268" i="2"/>
  <c r="C284" i="2"/>
  <c r="E284" i="2"/>
  <c r="C271" i="2"/>
  <c r="E271" i="2"/>
  <c r="C287" i="2"/>
  <c r="E287" i="2"/>
  <c r="E270" i="2"/>
  <c r="C270" i="2"/>
  <c r="E286" i="2"/>
  <c r="C286" i="2"/>
  <c r="E303" i="2"/>
  <c r="C303" i="2"/>
  <c r="C319" i="2"/>
  <c r="E319" i="2"/>
  <c r="C302" i="2"/>
  <c r="E302" i="2"/>
  <c r="C318" i="2"/>
  <c r="E318" i="2"/>
  <c r="C301" i="2"/>
  <c r="E301" i="2"/>
  <c r="C317" i="2"/>
  <c r="E317" i="2"/>
  <c r="E300" i="2"/>
  <c r="C300" i="2"/>
  <c r="E316" i="2"/>
  <c r="C316" i="2"/>
  <c r="E333" i="2"/>
  <c r="C333" i="2"/>
  <c r="C320" i="2"/>
  <c r="E320" i="2"/>
  <c r="C336" i="2"/>
  <c r="E336" i="2"/>
  <c r="C323" i="2"/>
  <c r="E323" i="2"/>
  <c r="C339" i="2"/>
  <c r="E339" i="2"/>
  <c r="E326" i="2"/>
  <c r="C326" i="2"/>
  <c r="E342" i="2"/>
  <c r="C342" i="2"/>
  <c r="C348" i="2"/>
  <c r="E348" i="2"/>
  <c r="C364" i="2"/>
  <c r="E364" i="2"/>
  <c r="C347" i="2"/>
  <c r="E347" i="2"/>
  <c r="C363" i="2"/>
  <c r="E363" i="2"/>
  <c r="E350" i="2"/>
  <c r="C350" i="2"/>
  <c r="E366" i="2"/>
  <c r="C366" i="2"/>
  <c r="C67" i="2"/>
  <c r="E67" i="2"/>
  <c r="C43" i="2"/>
  <c r="E43" i="2"/>
  <c r="E31" i="2"/>
  <c r="C31" i="2"/>
  <c r="C19" i="2"/>
  <c r="E19" i="2"/>
  <c r="C71" i="2"/>
  <c r="E71" i="2"/>
  <c r="E55" i="2"/>
  <c r="C55" i="2"/>
  <c r="C68" i="2"/>
  <c r="E68" i="2"/>
  <c r="C60" i="2"/>
  <c r="E60" i="2"/>
  <c r="C52" i="2"/>
  <c r="E52" i="2"/>
  <c r="C44" i="2"/>
  <c r="E44" i="2"/>
  <c r="C28" i="2"/>
  <c r="E28" i="2"/>
  <c r="E74" i="2"/>
  <c r="C74" i="2"/>
  <c r="E90" i="2"/>
  <c r="C90" i="2"/>
  <c r="E106" i="2"/>
  <c r="C106" i="2"/>
  <c r="E122" i="2"/>
  <c r="C122" i="2"/>
  <c r="C77" i="2"/>
  <c r="E77" i="2"/>
  <c r="C93" i="2"/>
  <c r="E93" i="2"/>
  <c r="C109" i="2"/>
  <c r="E109" i="2"/>
  <c r="C125" i="2"/>
  <c r="E125" i="2"/>
  <c r="C76" i="2"/>
  <c r="E76" i="2"/>
  <c r="C92" i="2"/>
  <c r="E92" i="2"/>
  <c r="C108" i="2"/>
  <c r="E108" i="2"/>
  <c r="C124" i="2"/>
  <c r="E124" i="2"/>
  <c r="E79" i="2"/>
  <c r="C79" i="2"/>
  <c r="E95" i="2"/>
  <c r="C95" i="2"/>
  <c r="E111" i="2"/>
  <c r="C111" i="2"/>
  <c r="E127" i="2"/>
  <c r="C127" i="2"/>
  <c r="E143" i="2"/>
  <c r="C143" i="2"/>
  <c r="E159" i="2"/>
  <c r="C159" i="2"/>
  <c r="E175" i="2"/>
  <c r="C175" i="2"/>
  <c r="E191" i="2"/>
  <c r="C191" i="2"/>
  <c r="C146" i="2"/>
  <c r="E146" i="2"/>
  <c r="C162" i="2"/>
  <c r="E162" i="2"/>
  <c r="C178" i="2"/>
  <c r="E178" i="2"/>
  <c r="C194" i="2"/>
  <c r="E194" i="2"/>
  <c r="C149" i="2"/>
  <c r="E149" i="2"/>
  <c r="C165" i="2"/>
  <c r="E165" i="2"/>
  <c r="C181" i="2"/>
  <c r="E181" i="2"/>
  <c r="E136" i="2"/>
  <c r="C136" i="2"/>
  <c r="E152" i="2"/>
  <c r="C152" i="2"/>
  <c r="E168" i="2"/>
  <c r="C168" i="2"/>
  <c r="E184" i="2"/>
  <c r="C184" i="2"/>
  <c r="E200" i="2"/>
  <c r="C200" i="2"/>
  <c r="E216" i="2"/>
  <c r="C216" i="2"/>
  <c r="E232" i="2"/>
  <c r="C232" i="2"/>
  <c r="E248" i="2"/>
  <c r="C248" i="2"/>
  <c r="C199" i="2"/>
  <c r="E199" i="2"/>
  <c r="C215" i="2"/>
  <c r="E215" i="2"/>
  <c r="C231" i="2"/>
  <c r="E231" i="2"/>
  <c r="C247" i="2"/>
  <c r="E247" i="2"/>
  <c r="C202" i="2"/>
  <c r="E202" i="2"/>
  <c r="C218" i="2"/>
  <c r="E218" i="2"/>
  <c r="C234" i="2"/>
  <c r="E234" i="2"/>
  <c r="C250" i="2"/>
  <c r="E250" i="2"/>
  <c r="E205" i="2"/>
  <c r="C205" i="2"/>
  <c r="E221" i="2"/>
  <c r="C221" i="2"/>
  <c r="E237" i="2"/>
  <c r="C237" i="2"/>
  <c r="E253" i="2"/>
  <c r="C253" i="2"/>
  <c r="E269" i="2"/>
  <c r="C269" i="2"/>
  <c r="E285" i="2"/>
  <c r="C285" i="2"/>
  <c r="C272" i="2"/>
  <c r="E272" i="2"/>
  <c r="C259" i="2"/>
  <c r="E259" i="2"/>
  <c r="C275" i="2"/>
  <c r="E275" i="2"/>
  <c r="E258" i="2"/>
  <c r="C258" i="2"/>
  <c r="E274" i="2"/>
  <c r="C274" i="2"/>
  <c r="E291" i="2"/>
  <c r="C291" i="2"/>
  <c r="E307" i="2"/>
  <c r="C307" i="2"/>
  <c r="C290" i="2"/>
  <c r="E290" i="2"/>
  <c r="C306" i="2"/>
  <c r="E306" i="2"/>
  <c r="C289" i="2"/>
  <c r="E289" i="2"/>
  <c r="C305" i="2"/>
  <c r="E305" i="2"/>
  <c r="E288" i="2"/>
  <c r="C288" i="2"/>
  <c r="E304" i="2"/>
  <c r="C304" i="2"/>
  <c r="E321" i="2"/>
  <c r="C321" i="2"/>
  <c r="E337" i="2"/>
  <c r="C337" i="2"/>
  <c r="C324" i="2"/>
  <c r="E324" i="2"/>
  <c r="C340" i="2"/>
  <c r="E340" i="2"/>
  <c r="C327" i="2"/>
  <c r="E327" i="2"/>
  <c r="E349" i="2"/>
  <c r="C349" i="2"/>
  <c r="E330" i="2"/>
  <c r="C330" i="2"/>
  <c r="E345" i="2"/>
  <c r="C345" i="2"/>
  <c r="C352" i="2"/>
  <c r="E352" i="2"/>
  <c r="C368" i="2"/>
  <c r="E368" i="2"/>
  <c r="C351" i="2"/>
  <c r="E351" i="2"/>
  <c r="C367" i="2"/>
  <c r="E367" i="2"/>
  <c r="E354" i="2"/>
  <c r="C354" i="2"/>
  <c r="E370" i="2"/>
  <c r="C370" i="2"/>
  <c r="E65" i="2"/>
  <c r="C65" i="2"/>
  <c r="C61" i="2"/>
  <c r="E61" i="2"/>
  <c r="C57" i="2"/>
  <c r="E57" i="2"/>
  <c r="C53" i="2"/>
  <c r="E53" i="2"/>
  <c r="C49" i="2"/>
  <c r="E49" i="2"/>
  <c r="C45" i="2"/>
  <c r="E45" i="2"/>
  <c r="C51" i="2"/>
  <c r="E51" i="2"/>
  <c r="E35" i="2"/>
  <c r="C35" i="2"/>
  <c r="E23" i="2"/>
  <c r="C23" i="2"/>
  <c r="E63" i="2"/>
  <c r="C63" i="2"/>
  <c r="E47" i="2"/>
  <c r="C47" i="2"/>
  <c r="C64" i="2"/>
  <c r="E64" i="2"/>
  <c r="C56" i="2"/>
  <c r="E56" i="2"/>
  <c r="C48" i="2"/>
  <c r="E48" i="2"/>
  <c r="C32" i="2"/>
  <c r="E32" i="2"/>
  <c r="C16" i="2"/>
  <c r="E16" i="2"/>
  <c r="K13" i="2"/>
  <c r="E78" i="2"/>
  <c r="C78" i="2"/>
  <c r="E94" i="2"/>
  <c r="C94" i="2"/>
  <c r="E110" i="2"/>
  <c r="C110" i="2"/>
  <c r="E126" i="2"/>
  <c r="C126" i="2"/>
  <c r="C81" i="2"/>
  <c r="E81" i="2"/>
  <c r="C97" i="2"/>
  <c r="E97" i="2"/>
  <c r="C113" i="2"/>
  <c r="E113" i="2"/>
  <c r="C129" i="2"/>
  <c r="E129" i="2"/>
  <c r="C80" i="2"/>
  <c r="E80" i="2"/>
  <c r="C96" i="2"/>
  <c r="E96" i="2"/>
  <c r="C112" i="2"/>
  <c r="E112" i="2"/>
  <c r="C128" i="2"/>
  <c r="E128" i="2"/>
  <c r="E83" i="2"/>
  <c r="C83" i="2"/>
  <c r="E99" i="2"/>
  <c r="C99" i="2"/>
  <c r="E115" i="2"/>
  <c r="C115" i="2"/>
  <c r="E131" i="2"/>
  <c r="C131" i="2"/>
  <c r="E147" i="2"/>
  <c r="C147" i="2"/>
  <c r="E163" i="2"/>
  <c r="C163" i="2"/>
  <c r="E179" i="2"/>
  <c r="C179" i="2"/>
  <c r="C134" i="2"/>
  <c r="E134" i="2"/>
  <c r="C150" i="2"/>
  <c r="E150" i="2"/>
  <c r="C166" i="2"/>
  <c r="E166" i="2"/>
  <c r="C182" i="2"/>
  <c r="E182" i="2"/>
  <c r="C137" i="2"/>
  <c r="E137" i="2"/>
  <c r="C153" i="2"/>
  <c r="E153" i="2"/>
  <c r="C169" i="2"/>
  <c r="E169" i="2"/>
  <c r="C185" i="2"/>
  <c r="E185" i="2"/>
  <c r="E140" i="2"/>
  <c r="C140" i="2"/>
  <c r="E156" i="2"/>
  <c r="C156" i="2"/>
  <c r="E172" i="2"/>
  <c r="C172" i="2"/>
  <c r="E188" i="2"/>
  <c r="C188" i="2"/>
  <c r="E204" i="2"/>
  <c r="C204" i="2"/>
  <c r="E220" i="2"/>
  <c r="C220" i="2"/>
  <c r="E236" i="2"/>
  <c r="C236" i="2"/>
  <c r="E252" i="2"/>
  <c r="C252" i="2"/>
  <c r="C203" i="2"/>
  <c r="E203" i="2"/>
  <c r="C219" i="2"/>
  <c r="E219" i="2"/>
  <c r="C235" i="2"/>
  <c r="E235" i="2"/>
  <c r="C251" i="2"/>
  <c r="E251" i="2"/>
  <c r="C206" i="2"/>
  <c r="E206" i="2"/>
  <c r="C222" i="2"/>
  <c r="E222" i="2"/>
  <c r="C238" i="2"/>
  <c r="E238" i="2"/>
  <c r="C254" i="2"/>
  <c r="E254" i="2"/>
  <c r="E209" i="2"/>
  <c r="C209" i="2"/>
  <c r="E225" i="2"/>
  <c r="C225" i="2"/>
  <c r="E241" i="2"/>
  <c r="C241" i="2"/>
  <c r="E257" i="2"/>
  <c r="C257" i="2"/>
  <c r="E273" i="2"/>
  <c r="C273" i="2"/>
  <c r="C260" i="2"/>
  <c r="E260" i="2"/>
  <c r="C276" i="2"/>
  <c r="E276" i="2"/>
  <c r="C263" i="2"/>
  <c r="E263" i="2"/>
  <c r="C279" i="2"/>
  <c r="E279" i="2"/>
  <c r="E262" i="2"/>
  <c r="C262" i="2"/>
  <c r="E278" i="2"/>
  <c r="C278" i="2"/>
  <c r="E295" i="2"/>
  <c r="C295" i="2"/>
  <c r="E311" i="2"/>
  <c r="C311" i="2"/>
  <c r="C294" i="2"/>
  <c r="E294" i="2"/>
  <c r="C310" i="2"/>
  <c r="E310" i="2"/>
  <c r="C293" i="2"/>
  <c r="E293" i="2"/>
  <c r="C309" i="2"/>
  <c r="E309" i="2"/>
  <c r="E292" i="2"/>
  <c r="C292" i="2"/>
  <c r="E308" i="2"/>
  <c r="C308" i="2"/>
  <c r="E325" i="2"/>
  <c r="C325" i="2"/>
  <c r="E341" i="2"/>
  <c r="C341" i="2"/>
  <c r="C328" i="2"/>
  <c r="E328" i="2"/>
  <c r="E353" i="2"/>
  <c r="C353" i="2"/>
  <c r="C331" i="2"/>
  <c r="E331" i="2"/>
  <c r="E365" i="2"/>
  <c r="C365" i="2"/>
  <c r="E334" i="2"/>
  <c r="C334" i="2"/>
  <c r="E361" i="2"/>
  <c r="C361" i="2"/>
  <c r="C356" i="2"/>
  <c r="E356" i="2"/>
  <c r="C372" i="2"/>
  <c r="E372" i="2"/>
  <c r="C355" i="2"/>
  <c r="E355" i="2"/>
  <c r="C371" i="2"/>
  <c r="E371" i="2"/>
  <c r="E358" i="2"/>
  <c r="C358" i="2"/>
  <c r="C36" i="2"/>
  <c r="E36" i="2"/>
  <c r="C20" i="2"/>
  <c r="E20" i="2"/>
  <c r="E82" i="2"/>
  <c r="C82" i="2"/>
  <c r="E98" i="2"/>
  <c r="C98" i="2"/>
  <c r="E114" i="2"/>
  <c r="C114" i="2"/>
  <c r="E130" i="2"/>
  <c r="C130" i="2"/>
  <c r="C85" i="2"/>
  <c r="E85" i="2"/>
  <c r="C101" i="2"/>
  <c r="E101" i="2"/>
  <c r="C117" i="2"/>
  <c r="E117" i="2"/>
  <c r="C133" i="2"/>
  <c r="E133" i="2"/>
  <c r="C84" i="2"/>
  <c r="E84" i="2"/>
  <c r="C100" i="2"/>
  <c r="E100" i="2"/>
  <c r="C116" i="2"/>
  <c r="E116" i="2"/>
  <c r="C132" i="2"/>
  <c r="E132" i="2"/>
  <c r="E87" i="2"/>
  <c r="C87" i="2"/>
  <c r="E103" i="2"/>
  <c r="C103" i="2"/>
  <c r="E119" i="2"/>
  <c r="C119" i="2"/>
  <c r="E135" i="2"/>
  <c r="C135" i="2"/>
  <c r="E151" i="2"/>
  <c r="C151" i="2"/>
  <c r="E167" i="2"/>
  <c r="C167" i="2"/>
  <c r="E183" i="2"/>
  <c r="C183" i="2"/>
  <c r="C138" i="2"/>
  <c r="E138" i="2"/>
  <c r="C154" i="2"/>
  <c r="E154" i="2"/>
  <c r="C170" i="2"/>
  <c r="E170" i="2"/>
  <c r="C186" i="2"/>
  <c r="E186" i="2"/>
  <c r="C141" i="2"/>
  <c r="E141" i="2"/>
  <c r="C157" i="2"/>
  <c r="E157" i="2"/>
  <c r="C173" i="2"/>
  <c r="E173" i="2"/>
  <c r="C189" i="2"/>
  <c r="E189" i="2"/>
  <c r="E144" i="2"/>
  <c r="C144" i="2"/>
  <c r="E160" i="2"/>
  <c r="C160" i="2"/>
  <c r="E176" i="2"/>
  <c r="C176" i="2"/>
  <c r="E192" i="2"/>
  <c r="C192" i="2"/>
  <c r="E208" i="2"/>
  <c r="C208" i="2"/>
  <c r="E224" i="2"/>
  <c r="C224" i="2"/>
  <c r="E240" i="2"/>
  <c r="C240" i="2"/>
  <c r="E256" i="2"/>
  <c r="C256" i="2"/>
  <c r="C207" i="2"/>
  <c r="E207" i="2"/>
  <c r="C223" i="2"/>
  <c r="E223" i="2"/>
  <c r="C239" i="2"/>
  <c r="E239" i="2"/>
  <c r="C255" i="2"/>
  <c r="E255" i="2"/>
  <c r="C210" i="2"/>
  <c r="E210" i="2"/>
  <c r="C226" i="2"/>
  <c r="E226" i="2"/>
  <c r="C242" i="2"/>
  <c r="E242" i="2"/>
  <c r="E197" i="2"/>
  <c r="C197" i="2"/>
  <c r="E213" i="2"/>
  <c r="C213" i="2"/>
  <c r="E229" i="2"/>
  <c r="C229" i="2"/>
  <c r="E245" i="2"/>
  <c r="C245" i="2"/>
  <c r="E261" i="2"/>
  <c r="C261" i="2"/>
  <c r="E277" i="2"/>
  <c r="C277" i="2"/>
  <c r="C264" i="2"/>
  <c r="E264" i="2"/>
  <c r="C280" i="2"/>
  <c r="E280" i="2"/>
  <c r="C267" i="2"/>
  <c r="E267" i="2"/>
  <c r="C283" i="2"/>
  <c r="E283" i="2"/>
  <c r="E266" i="2"/>
  <c r="C266" i="2"/>
  <c r="E282" i="2"/>
  <c r="C282" i="2"/>
  <c r="E299" i="2"/>
  <c r="C299" i="2"/>
  <c r="E315" i="2"/>
  <c r="C315" i="2"/>
  <c r="C298" i="2"/>
  <c r="E298" i="2"/>
  <c r="C314" i="2"/>
  <c r="E314" i="2"/>
  <c r="C297" i="2"/>
  <c r="E297" i="2"/>
  <c r="C313" i="2"/>
  <c r="E313" i="2"/>
  <c r="E296" i="2"/>
  <c r="C296" i="2"/>
  <c r="E312" i="2"/>
  <c r="C312" i="2"/>
  <c r="E329" i="2"/>
  <c r="C329" i="2"/>
  <c r="E357" i="2"/>
  <c r="C357" i="2"/>
  <c r="C332" i="2"/>
  <c r="E332" i="2"/>
  <c r="E369" i="2"/>
  <c r="C369" i="2"/>
  <c r="C335" i="2"/>
  <c r="E335" i="2"/>
  <c r="E322" i="2"/>
  <c r="C322" i="2"/>
  <c r="E338" i="2"/>
  <c r="C338" i="2"/>
  <c r="C344" i="2"/>
  <c r="E344" i="2"/>
  <c r="C360" i="2"/>
  <c r="E360" i="2"/>
  <c r="C343" i="2"/>
  <c r="E343" i="2"/>
  <c r="C359" i="2"/>
  <c r="E359" i="2"/>
  <c r="E346" i="2"/>
  <c r="C346" i="2"/>
  <c r="E362" i="2"/>
  <c r="C362" i="2"/>
  <c r="G13" i="2" l="1"/>
  <c r="H13" i="2" s="1"/>
  <c r="J13" i="2" s="1"/>
  <c r="D14" i="2" l="1"/>
  <c r="F14" i="2" s="1"/>
  <c r="L13" i="2"/>
  <c r="I14" i="2" l="1"/>
  <c r="K14" i="2" s="1"/>
  <c r="G14" i="2"/>
  <c r="H14" i="2" l="1"/>
  <c r="J14" i="2" s="1"/>
  <c r="D15" i="2" s="1"/>
  <c r="I15" i="2" s="1"/>
  <c r="L14" i="2"/>
  <c r="F15" i="2" l="1"/>
  <c r="G15" i="2" s="1"/>
  <c r="H15" i="2" s="1"/>
  <c r="J15" i="2" s="1"/>
  <c r="K15" i="2"/>
  <c r="D16" i="2" l="1"/>
  <c r="I16" i="2" s="1"/>
  <c r="L15" i="2"/>
  <c r="F16" i="2" l="1"/>
  <c r="G16" i="2" s="1"/>
  <c r="H16" i="2" s="1"/>
  <c r="K16" i="2"/>
  <c r="J16" i="2" l="1"/>
  <c r="D17" i="2" s="1"/>
  <c r="I17" i="2" s="1"/>
  <c r="L16" i="2"/>
  <c r="F17" i="2" l="1"/>
  <c r="G17" i="2" s="1"/>
  <c r="H17" i="2" s="1"/>
  <c r="L17" i="2" s="1"/>
  <c r="K17" i="2"/>
  <c r="J17" i="2" l="1"/>
  <c r="D18" i="2" l="1"/>
  <c r="F18" i="2" s="1"/>
  <c r="I18" i="2" l="1"/>
  <c r="K18" i="2" s="1"/>
  <c r="G18" i="2"/>
  <c r="H18" i="2" l="1"/>
  <c r="L18" i="2" s="1"/>
  <c r="J18" i="2" l="1"/>
  <c r="D19" i="2" s="1"/>
  <c r="I19" i="2" s="1"/>
  <c r="K19" i="2" s="1"/>
  <c r="F19" i="2" l="1"/>
  <c r="G19" i="2" l="1"/>
  <c r="H19" i="2" s="1"/>
  <c r="L19" i="2" s="1"/>
  <c r="J19" i="2" l="1"/>
  <c r="D20" i="2" s="1"/>
  <c r="I20" i="2" l="1"/>
  <c r="K20" i="2" s="1"/>
  <c r="F20" i="2"/>
  <c r="G20" i="2" s="1"/>
  <c r="H20" i="2" l="1"/>
  <c r="L20" i="2" s="1"/>
  <c r="J20" i="2"/>
  <c r="D21" i="2" s="1"/>
  <c r="I21" i="2" s="1"/>
  <c r="K21" i="2" s="1"/>
  <c r="F21" i="2" l="1"/>
  <c r="G21" i="2" s="1"/>
  <c r="H21" i="2" s="1"/>
  <c r="L21" i="2" s="1"/>
  <c r="J21" i="2" l="1"/>
  <c r="D22" i="2" s="1"/>
  <c r="I22" i="2" l="1"/>
  <c r="K22" i="2" s="1"/>
  <c r="F22" i="2"/>
  <c r="G22" i="2" l="1"/>
  <c r="H22" i="2" s="1"/>
  <c r="L22" i="2" s="1"/>
  <c r="J22" i="2" l="1"/>
  <c r="D23" i="2" s="1"/>
  <c r="I23" i="2" l="1"/>
  <c r="K23" i="2" s="1"/>
  <c r="F23" i="2"/>
  <c r="G23" i="2" l="1"/>
  <c r="H23" i="2" s="1"/>
  <c r="L23" i="2" s="1"/>
  <c r="J23" i="2" l="1"/>
  <c r="D24" i="2" s="1"/>
  <c r="I24" i="2" l="1"/>
  <c r="K24" i="2" s="1"/>
  <c r="F24" i="2"/>
  <c r="G24" i="2" l="1"/>
  <c r="H24" i="2" s="1"/>
  <c r="L24" i="2" s="1"/>
  <c r="J24" i="2" l="1"/>
  <c r="D25" i="2" s="1"/>
  <c r="I25" i="2" l="1"/>
  <c r="K25" i="2" s="1"/>
  <c r="F25" i="2"/>
  <c r="G25" i="2" l="1"/>
  <c r="H25" i="2" s="1"/>
  <c r="L25" i="2" s="1"/>
  <c r="J25" i="2" l="1"/>
  <c r="D26" i="2" s="1"/>
  <c r="F26" i="2" s="1"/>
  <c r="I26" i="2" l="1"/>
  <c r="K26" i="2" s="1"/>
  <c r="G26" i="2"/>
  <c r="H26" i="2" l="1"/>
  <c r="L26" i="2" s="1"/>
  <c r="J26" i="2" l="1"/>
  <c r="D27" i="2" s="1"/>
  <c r="F27" i="2" s="1"/>
  <c r="I27" i="2" l="1"/>
  <c r="K27" i="2" s="1"/>
  <c r="G27" i="2"/>
  <c r="H27" i="2" l="1"/>
  <c r="L27" i="2" s="1"/>
  <c r="J27" i="2" l="1"/>
  <c r="D28" i="2" s="1"/>
  <c r="I28" i="2" s="1"/>
  <c r="K28" i="2" s="1"/>
  <c r="F28" i="2" l="1"/>
  <c r="G28" i="2" s="1"/>
  <c r="H28" i="2" s="1"/>
  <c r="L28" i="2" s="1"/>
  <c r="J28" i="2" l="1"/>
  <c r="D29" i="2" s="1"/>
  <c r="F29" i="2" s="1"/>
  <c r="G29" i="2" s="1"/>
  <c r="I29" i="2" l="1"/>
  <c r="K29" i="2" s="1"/>
  <c r="H29" i="2" l="1"/>
  <c r="L29" i="2" l="1"/>
  <c r="J29" i="2"/>
  <c r="D30" i="2" s="1"/>
  <c r="I30" i="2" l="1"/>
  <c r="K30" i="2" s="1"/>
  <c r="F30" i="2"/>
  <c r="G30" i="2" l="1"/>
  <c r="H30" i="2" s="1"/>
  <c r="L30" i="2" s="1"/>
  <c r="J30" i="2" l="1"/>
  <c r="D31" i="2" s="1"/>
  <c r="F31" i="2" s="1"/>
  <c r="I31" i="2" l="1"/>
  <c r="K31" i="2" s="1"/>
  <c r="G31" i="2"/>
  <c r="H31" i="2" l="1"/>
  <c r="L31" i="2" s="1"/>
  <c r="J31" i="2" l="1"/>
  <c r="D32" i="2" s="1"/>
  <c r="I32" i="2" s="1"/>
  <c r="K32" i="2" s="1"/>
  <c r="F32" i="2" l="1"/>
  <c r="G32" i="2" s="1"/>
  <c r="H32" i="2" s="1"/>
  <c r="L32" i="2" s="1"/>
  <c r="J32" i="2" l="1"/>
  <c r="D33" i="2" s="1"/>
  <c r="F33" i="2" s="1"/>
  <c r="I33" i="2" l="1"/>
  <c r="K33" i="2" s="1"/>
  <c r="G33" i="2"/>
  <c r="H33" i="2" l="1"/>
  <c r="L33" i="2" s="1"/>
  <c r="J33" i="2" l="1"/>
  <c r="D34" i="2" s="1"/>
  <c r="I34" i="2" s="1"/>
  <c r="K34" i="2" s="1"/>
  <c r="F34" i="2" l="1"/>
  <c r="G34" i="2" s="1"/>
  <c r="H34" i="2" s="1"/>
  <c r="L34" i="2" s="1"/>
  <c r="J34" i="2" l="1"/>
  <c r="D35" i="2" s="1"/>
  <c r="I35" i="2" l="1"/>
  <c r="K35" i="2" s="1"/>
  <c r="F35" i="2"/>
  <c r="G35" i="2" l="1"/>
  <c r="H35" i="2" s="1"/>
  <c r="L35" i="2" s="1"/>
  <c r="J35" i="2" l="1"/>
  <c r="D36" i="2" s="1"/>
  <c r="I36" i="2" l="1"/>
  <c r="K36" i="2" s="1"/>
  <c r="F36" i="2"/>
  <c r="G36" i="2" l="1"/>
  <c r="H36" i="2" s="1"/>
  <c r="L36" i="2" s="1"/>
  <c r="J36" i="2" l="1"/>
  <c r="D37" i="2" s="1"/>
  <c r="F37" i="2" s="1"/>
  <c r="I37" i="2" l="1"/>
  <c r="K37" i="2" s="1"/>
  <c r="G37" i="2"/>
  <c r="H37" i="2" l="1"/>
  <c r="L37" i="2" s="1"/>
  <c r="J37" i="2" l="1"/>
  <c r="D38" i="2" s="1"/>
  <c r="I38" i="2" s="1"/>
  <c r="K38" i="2" s="1"/>
  <c r="F38" i="2" l="1"/>
  <c r="G38" i="2" s="1"/>
  <c r="H38" i="2" s="1"/>
  <c r="L38" i="2" s="1"/>
  <c r="J38" i="2" l="1"/>
  <c r="D39" i="2" s="1"/>
  <c r="I39" i="2" s="1"/>
  <c r="K39" i="2" s="1"/>
  <c r="F39" i="2" l="1"/>
  <c r="G39" i="2" l="1"/>
  <c r="H39" i="2" s="1"/>
  <c r="L39" i="2" s="1"/>
  <c r="J39" i="2" l="1"/>
  <c r="D40" i="2" s="1"/>
  <c r="I40" i="2" l="1"/>
  <c r="K40" i="2" s="1"/>
  <c r="F40" i="2"/>
  <c r="G40" i="2" l="1"/>
  <c r="H40" i="2" s="1"/>
  <c r="L40" i="2" s="1"/>
  <c r="J40" i="2" l="1"/>
  <c r="D41" i="2" s="1"/>
  <c r="I41" i="2" l="1"/>
  <c r="K41" i="2" s="1"/>
  <c r="F41" i="2"/>
  <c r="G41" i="2" l="1"/>
  <c r="H41" i="2" s="1"/>
  <c r="L41" i="2" s="1"/>
  <c r="J41" i="2" l="1"/>
  <c r="D42" i="2" s="1"/>
  <c r="I42" i="2" s="1"/>
  <c r="K42" i="2" s="1"/>
  <c r="F42" i="2" l="1"/>
  <c r="G42" i="2" s="1"/>
  <c r="H42" i="2" s="1"/>
  <c r="L42" i="2" s="1"/>
  <c r="J42" i="2" l="1"/>
  <c r="D43" i="2" s="1"/>
  <c r="F43" i="2" s="1"/>
  <c r="G43" i="2" s="1"/>
  <c r="I43" i="2" l="1"/>
  <c r="K43" i="2" s="1"/>
  <c r="H43" i="2" l="1"/>
  <c r="L43" i="2" l="1"/>
  <c r="J43" i="2"/>
  <c r="D44" i="2" s="1"/>
  <c r="F44" i="2" l="1"/>
  <c r="I44" i="2"/>
  <c r="K44" i="2" s="1"/>
  <c r="G44" i="2" l="1"/>
  <c r="H44" i="2" s="1"/>
  <c r="L44" i="2" s="1"/>
  <c r="J44" i="2" l="1"/>
  <c r="D45" i="2" s="1"/>
  <c r="I45" i="2" s="1"/>
  <c r="K45" i="2" s="1"/>
  <c r="F45" i="2" l="1"/>
  <c r="G45" i="2" s="1"/>
  <c r="H45" i="2" s="1"/>
  <c r="L45" i="2" s="1"/>
  <c r="J45" i="2" l="1"/>
  <c r="D46" i="2" s="1"/>
  <c r="F46" i="2" s="1"/>
  <c r="I46" i="2" l="1"/>
  <c r="K46" i="2" s="1"/>
  <c r="G46" i="2"/>
  <c r="H46" i="2" l="1"/>
  <c r="L46" i="2" s="1"/>
  <c r="J46" i="2" l="1"/>
  <c r="D47" i="2" s="1"/>
  <c r="I47" i="2" s="1"/>
  <c r="K47" i="2" s="1"/>
  <c r="F47" i="2" l="1"/>
  <c r="G47" i="2" s="1"/>
  <c r="H47" i="2" s="1"/>
  <c r="L47" i="2" s="1"/>
  <c r="J47" i="2" l="1"/>
  <c r="D48" i="2" s="1"/>
  <c r="I48" i="2" s="1"/>
  <c r="K48" i="2" s="1"/>
  <c r="F48" i="2" l="1"/>
  <c r="G48" i="2" s="1"/>
  <c r="H48" i="2" s="1"/>
  <c r="L48" i="2" s="1"/>
  <c r="J48" i="2" l="1"/>
  <c r="D49" i="2" s="1"/>
  <c r="F49" i="2" s="1"/>
  <c r="G49" i="2" s="1"/>
  <c r="I49" i="2" l="1"/>
  <c r="K49" i="2" s="1"/>
  <c r="H49" i="2" l="1"/>
  <c r="L49" i="2" l="1"/>
  <c r="J49" i="2"/>
  <c r="D50" i="2" s="1"/>
  <c r="I50" i="2" l="1"/>
  <c r="K50" i="2" s="1"/>
  <c r="F50" i="2"/>
  <c r="G50" i="2" l="1"/>
  <c r="H50" i="2" s="1"/>
  <c r="L50" i="2" s="1"/>
  <c r="J50" i="2" l="1"/>
  <c r="D51" i="2" s="1"/>
  <c r="I51" i="2" s="1"/>
  <c r="K51" i="2" s="1"/>
  <c r="F51" i="2" l="1"/>
  <c r="G51" i="2"/>
  <c r="H51" i="2" s="1"/>
  <c r="L51" i="2" s="1"/>
  <c r="J51" i="2" l="1"/>
  <c r="D52" i="2" s="1"/>
  <c r="I52" i="2" s="1"/>
  <c r="K52" i="2" s="1"/>
  <c r="F52" i="2" l="1"/>
  <c r="G52" i="2" s="1"/>
  <c r="H52" i="2" s="1"/>
  <c r="L52" i="2" s="1"/>
  <c r="J52" i="2" l="1"/>
  <c r="D53" i="2" s="1"/>
  <c r="I53" i="2" l="1"/>
  <c r="K53" i="2" s="1"/>
  <c r="F53" i="2"/>
  <c r="G53" i="2" s="1"/>
  <c r="H53" i="2" s="1"/>
  <c r="L53" i="2" s="1"/>
  <c r="J53" i="2" l="1"/>
  <c r="D54" i="2" s="1"/>
  <c r="F54" i="2" s="1"/>
  <c r="I54" i="2" l="1"/>
  <c r="K54" i="2" s="1"/>
  <c r="G54" i="2"/>
  <c r="H54" i="2" s="1"/>
  <c r="L54" i="2" s="1"/>
  <c r="J54" i="2" l="1"/>
  <c r="D55" i="2" s="1"/>
  <c r="F55" i="2" s="1"/>
  <c r="I55" i="2" l="1"/>
  <c r="K55" i="2" s="1"/>
  <c r="G55" i="2"/>
  <c r="H55" i="2" l="1"/>
  <c r="L55" i="2" s="1"/>
  <c r="J55" i="2" l="1"/>
  <c r="D56" i="2" s="1"/>
  <c r="I56" i="2" s="1"/>
  <c r="K56" i="2" s="1"/>
  <c r="F56" i="2" l="1"/>
  <c r="G56" i="2" s="1"/>
  <c r="H56" i="2" s="1"/>
  <c r="L56" i="2" s="1"/>
  <c r="J56" i="2" l="1"/>
  <c r="D57" i="2" s="1"/>
  <c r="I57" i="2" s="1"/>
  <c r="K57" i="2" s="1"/>
  <c r="F57" i="2" l="1"/>
  <c r="G57" i="2" s="1"/>
  <c r="H57" i="2" s="1"/>
  <c r="L57" i="2" s="1"/>
  <c r="J57" i="2" l="1"/>
  <c r="D58" i="2" s="1"/>
  <c r="I58" i="2" l="1"/>
  <c r="K58" i="2" s="1"/>
  <c r="F58" i="2"/>
  <c r="G58" i="2" l="1"/>
  <c r="H58" i="2" s="1"/>
  <c r="L58" i="2" s="1"/>
  <c r="J58" i="2" l="1"/>
  <c r="D59" i="2" s="1"/>
  <c r="I59" i="2" l="1"/>
  <c r="K59" i="2" s="1"/>
  <c r="F59" i="2"/>
  <c r="G59" i="2" l="1"/>
  <c r="H59" i="2" s="1"/>
  <c r="L59" i="2" s="1"/>
  <c r="J59" i="2" l="1"/>
  <c r="D60" i="2" s="1"/>
  <c r="I60" i="2" l="1"/>
  <c r="K60" i="2" s="1"/>
  <c r="F60" i="2"/>
  <c r="G60" i="2" l="1"/>
  <c r="H60" i="2" s="1"/>
  <c r="L60" i="2" s="1"/>
  <c r="J60" i="2" l="1"/>
  <c r="D61" i="2" s="1"/>
  <c r="I61" i="2" l="1"/>
  <c r="K61" i="2" s="1"/>
  <c r="F61" i="2"/>
  <c r="G61" i="2" l="1"/>
  <c r="H61" i="2" s="1"/>
  <c r="L61" i="2" s="1"/>
  <c r="J61" i="2" l="1"/>
  <c r="D62" i="2" s="1"/>
  <c r="I62" i="2" l="1"/>
  <c r="K62" i="2" s="1"/>
  <c r="F62" i="2"/>
  <c r="G62" i="2" l="1"/>
  <c r="H62" i="2" s="1"/>
  <c r="L62" i="2" s="1"/>
  <c r="J62" i="2" l="1"/>
  <c r="D63" i="2" s="1"/>
  <c r="I63" i="2" l="1"/>
  <c r="K63" i="2" s="1"/>
  <c r="F63" i="2"/>
  <c r="G63" i="2" l="1"/>
  <c r="H63" i="2" s="1"/>
  <c r="L63" i="2" s="1"/>
  <c r="J63" i="2" l="1"/>
  <c r="D64" i="2" s="1"/>
  <c r="F64" i="2" l="1"/>
  <c r="I64" i="2"/>
  <c r="K64" i="2" s="1"/>
  <c r="G64" i="2" l="1"/>
  <c r="H64" i="2" s="1"/>
  <c r="L64" i="2" s="1"/>
  <c r="J64" i="2" l="1"/>
  <c r="D65" i="2" s="1"/>
  <c r="I65" i="2" l="1"/>
  <c r="K65" i="2" s="1"/>
  <c r="F65" i="2"/>
  <c r="G65" i="2" l="1"/>
  <c r="H65" i="2" s="1"/>
  <c r="L65" i="2" s="1"/>
  <c r="J65" i="2" l="1"/>
  <c r="D66" i="2" s="1"/>
  <c r="F66" i="2" l="1"/>
  <c r="I66" i="2"/>
  <c r="K66" i="2" s="1"/>
  <c r="G66" i="2" l="1"/>
  <c r="H66" i="2" s="1"/>
  <c r="L66" i="2" s="1"/>
  <c r="J66" i="2" l="1"/>
  <c r="D67" i="2" s="1"/>
  <c r="I67" i="2" l="1"/>
  <c r="K67" i="2" s="1"/>
  <c r="F67" i="2"/>
  <c r="G67" i="2" l="1"/>
  <c r="H67" i="2" s="1"/>
  <c r="L67" i="2" s="1"/>
  <c r="J67" i="2" l="1"/>
  <c r="D68" i="2" s="1"/>
  <c r="I68" i="2" s="1"/>
  <c r="K68" i="2" s="1"/>
  <c r="F68" i="2" l="1"/>
  <c r="G68" i="2" s="1"/>
  <c r="H68" i="2" s="1"/>
  <c r="L68" i="2" s="1"/>
  <c r="J68" i="2" l="1"/>
  <c r="D69" i="2" s="1"/>
  <c r="I69" i="2" l="1"/>
  <c r="K69" i="2" s="1"/>
  <c r="F69" i="2"/>
  <c r="G69" i="2" l="1"/>
  <c r="H69" i="2" s="1"/>
  <c r="L69" i="2" s="1"/>
  <c r="J69" i="2" l="1"/>
  <c r="D70" i="2" s="1"/>
  <c r="I70" i="2" s="1"/>
  <c r="K70" i="2" s="1"/>
  <c r="F70" i="2" l="1"/>
  <c r="G70" i="2" s="1"/>
  <c r="H70" i="2" s="1"/>
  <c r="L70" i="2" s="1"/>
  <c r="J70" i="2" l="1"/>
  <c r="D71" i="2" s="1"/>
  <c r="I71" i="2" l="1"/>
  <c r="K71" i="2" s="1"/>
  <c r="F71" i="2"/>
  <c r="G71" i="2" l="1"/>
  <c r="H71" i="2" s="1"/>
  <c r="L71" i="2" s="1"/>
  <c r="J71" i="2" l="1"/>
  <c r="D72" i="2" s="1"/>
  <c r="I72" i="2" s="1"/>
  <c r="K72" i="2" s="1"/>
  <c r="F72" i="2" l="1"/>
  <c r="G72" i="2" s="1"/>
  <c r="H72" i="2" s="1"/>
  <c r="L72" i="2" s="1"/>
  <c r="J72" i="2" l="1"/>
  <c r="D73" i="2" s="1"/>
  <c r="I73" i="2" s="1"/>
  <c r="K73" i="2" s="1"/>
  <c r="F73" i="2" l="1"/>
  <c r="G73" i="2" s="1"/>
  <c r="H73" i="2" s="1"/>
  <c r="L73" i="2" s="1"/>
  <c r="J73" i="2" l="1"/>
  <c r="D74" i="2" s="1"/>
  <c r="I74" i="2" l="1"/>
  <c r="K74" i="2" s="1"/>
  <c r="F74" i="2"/>
  <c r="G74" i="2" l="1"/>
  <c r="H74" i="2" s="1"/>
  <c r="L74" i="2" s="1"/>
  <c r="J74" i="2" l="1"/>
  <c r="D75" i="2" s="1"/>
  <c r="I75" i="2" s="1"/>
  <c r="K75" i="2" s="1"/>
  <c r="F75" i="2" l="1"/>
  <c r="G75" i="2" s="1"/>
  <c r="H75" i="2" s="1"/>
  <c r="L75" i="2" s="1"/>
  <c r="J75" i="2" l="1"/>
  <c r="D76" i="2" s="1"/>
  <c r="I76" i="2" l="1"/>
  <c r="K76" i="2" s="1"/>
  <c r="F76" i="2"/>
  <c r="G76" i="2" l="1"/>
  <c r="H76" i="2" s="1"/>
  <c r="L76" i="2" s="1"/>
  <c r="J76" i="2" l="1"/>
  <c r="D77" i="2" s="1"/>
  <c r="I77" i="2" s="1"/>
  <c r="K77" i="2" s="1"/>
  <c r="F77" i="2" l="1"/>
  <c r="G77" i="2" s="1"/>
  <c r="H77" i="2" s="1"/>
  <c r="L77" i="2" s="1"/>
  <c r="J77" i="2" l="1"/>
  <c r="D78" i="2" s="1"/>
  <c r="F78" i="2" l="1"/>
  <c r="I78" i="2"/>
  <c r="K78" i="2" s="1"/>
  <c r="G78" i="2" l="1"/>
  <c r="H78" i="2" s="1"/>
  <c r="L78" i="2" s="1"/>
  <c r="J78" i="2" l="1"/>
  <c r="D79" i="2" s="1"/>
  <c r="I79" i="2" s="1"/>
  <c r="K79" i="2" s="1"/>
  <c r="F79" i="2" l="1"/>
  <c r="G79" i="2"/>
  <c r="H79" i="2" s="1"/>
  <c r="L79" i="2" s="1"/>
  <c r="J79" i="2" l="1"/>
  <c r="D80" i="2" s="1"/>
  <c r="I80" i="2" s="1"/>
  <c r="K80" i="2" s="1"/>
  <c r="F80" i="2" l="1"/>
  <c r="G80" i="2" s="1"/>
  <c r="H80" i="2" s="1"/>
  <c r="L80" i="2" s="1"/>
  <c r="J80" i="2" l="1"/>
  <c r="D81" i="2" s="1"/>
  <c r="I81" i="2" s="1"/>
  <c r="K81" i="2" s="1"/>
  <c r="F81" i="2" l="1"/>
  <c r="G81" i="2" s="1"/>
  <c r="H81" i="2" s="1"/>
  <c r="L81" i="2" s="1"/>
  <c r="J81" i="2" l="1"/>
  <c r="D82" i="2" s="1"/>
  <c r="I82" i="2" l="1"/>
  <c r="K82" i="2" s="1"/>
  <c r="F82" i="2"/>
  <c r="G82" i="2" l="1"/>
  <c r="H82" i="2" s="1"/>
  <c r="L82" i="2" s="1"/>
  <c r="J82" i="2" l="1"/>
  <c r="D83" i="2" s="1"/>
  <c r="I83" i="2" l="1"/>
  <c r="K83" i="2" s="1"/>
  <c r="F83" i="2"/>
  <c r="G83" i="2" l="1"/>
  <c r="H83" i="2" s="1"/>
  <c r="L83" i="2" s="1"/>
  <c r="J83" i="2" l="1"/>
  <c r="D84" i="2" s="1"/>
  <c r="F84" i="2" l="1"/>
  <c r="I84" i="2"/>
  <c r="K84" i="2" s="1"/>
  <c r="G84" i="2" l="1"/>
  <c r="H84" i="2" s="1"/>
  <c r="L84" i="2" s="1"/>
  <c r="J84" i="2" l="1"/>
  <c r="D85" i="2" s="1"/>
  <c r="F85" i="2" s="1"/>
  <c r="I85" i="2" l="1"/>
  <c r="K85" i="2" s="1"/>
  <c r="G85" i="2"/>
  <c r="H85" i="2" l="1"/>
  <c r="L85" i="2" s="1"/>
  <c r="J85" i="2" l="1"/>
  <c r="D86" i="2" s="1"/>
  <c r="F86" i="2" s="1"/>
  <c r="G86" i="2" s="1"/>
  <c r="I86" i="2" l="1"/>
  <c r="K86" i="2" s="1"/>
  <c r="H86" i="2" l="1"/>
  <c r="L86" i="2" l="1"/>
  <c r="J86" i="2"/>
  <c r="D87" i="2" s="1"/>
  <c r="F87" i="2" l="1"/>
  <c r="G87" i="2" s="1"/>
  <c r="H87" i="2" s="1"/>
  <c r="L87" i="2" s="1"/>
  <c r="I87" i="2"/>
  <c r="K87" i="2" s="1"/>
  <c r="J87" i="2"/>
  <c r="D88" i="2" s="1"/>
  <c r="I88" i="2" l="1"/>
  <c r="K88" i="2" s="1"/>
  <c r="F88" i="2"/>
  <c r="G88" i="2" l="1"/>
  <c r="H88" i="2" s="1"/>
  <c r="L88" i="2" s="1"/>
  <c r="J88" i="2" l="1"/>
  <c r="D89" i="2" s="1"/>
  <c r="F89" i="2" l="1"/>
  <c r="I89" i="2"/>
  <c r="K89" i="2" s="1"/>
  <c r="G89" i="2" l="1"/>
  <c r="H89" i="2" s="1"/>
  <c r="L89" i="2" s="1"/>
  <c r="J89" i="2" l="1"/>
  <c r="D90" i="2" s="1"/>
  <c r="I90" i="2" l="1"/>
  <c r="K90" i="2" s="1"/>
  <c r="F90" i="2"/>
  <c r="G90" i="2" l="1"/>
  <c r="H90" i="2" s="1"/>
  <c r="L90" i="2" s="1"/>
  <c r="J90" i="2" l="1"/>
  <c r="D91" i="2" s="1"/>
  <c r="I91" i="2" s="1"/>
  <c r="K91" i="2" s="1"/>
  <c r="F91" i="2" l="1"/>
  <c r="G91" i="2" s="1"/>
  <c r="H91" i="2" s="1"/>
  <c r="L91" i="2" s="1"/>
  <c r="J91" i="2" l="1"/>
  <c r="D92" i="2" s="1"/>
  <c r="F92" i="2" l="1"/>
  <c r="I92" i="2"/>
  <c r="K92" i="2" s="1"/>
  <c r="G92" i="2" l="1"/>
  <c r="H92" i="2" s="1"/>
  <c r="L92" i="2" s="1"/>
  <c r="J92" i="2" l="1"/>
  <c r="D93" i="2" s="1"/>
  <c r="I93" i="2" s="1"/>
  <c r="K93" i="2" s="1"/>
  <c r="F93" i="2" l="1"/>
  <c r="G93" i="2" s="1"/>
  <c r="H93" i="2" s="1"/>
  <c r="L93" i="2" s="1"/>
  <c r="J93" i="2" l="1"/>
  <c r="D94" i="2" s="1"/>
  <c r="I94" i="2" s="1"/>
  <c r="K94" i="2" s="1"/>
  <c r="F94" i="2" l="1"/>
  <c r="G94" i="2" s="1"/>
  <c r="H94" i="2" s="1"/>
  <c r="L94" i="2" s="1"/>
  <c r="J94" i="2" l="1"/>
  <c r="D95" i="2" s="1"/>
  <c r="I95" i="2" l="1"/>
  <c r="K95" i="2" s="1"/>
  <c r="F95" i="2"/>
  <c r="G95" i="2" l="1"/>
  <c r="H95" i="2" s="1"/>
  <c r="L95" i="2" s="1"/>
  <c r="J95" i="2" l="1"/>
  <c r="D96" i="2" s="1"/>
  <c r="I96" i="2" s="1"/>
  <c r="K96" i="2" s="1"/>
  <c r="F96" i="2" l="1"/>
  <c r="G96" i="2" s="1"/>
  <c r="H96" i="2" s="1"/>
  <c r="L96" i="2" s="1"/>
  <c r="J96" i="2" l="1"/>
  <c r="D97" i="2" s="1"/>
  <c r="I97" i="2" l="1"/>
  <c r="K97" i="2" s="1"/>
  <c r="F97" i="2"/>
  <c r="G97" i="2" l="1"/>
  <c r="H97" i="2" s="1"/>
  <c r="L97" i="2" s="1"/>
  <c r="J97" i="2" l="1"/>
  <c r="D98" i="2" s="1"/>
  <c r="F98" i="2" s="1"/>
  <c r="I98" i="2" l="1"/>
  <c r="K98" i="2" s="1"/>
  <c r="G98" i="2"/>
  <c r="H98" i="2" l="1"/>
  <c r="L98" i="2" s="1"/>
  <c r="J98" i="2"/>
  <c r="D99" i="2" s="1"/>
  <c r="F99" i="2" s="1"/>
  <c r="I99" i="2" l="1"/>
  <c r="K99" i="2" s="1"/>
  <c r="G99" i="2"/>
  <c r="H99" i="2" l="1"/>
  <c r="L99" i="2" s="1"/>
  <c r="J99" i="2" l="1"/>
  <c r="D100" i="2" s="1"/>
  <c r="I100" i="2" s="1"/>
  <c r="K100" i="2" s="1"/>
  <c r="F100" i="2" l="1"/>
  <c r="G100" i="2" s="1"/>
  <c r="H100" i="2" s="1"/>
  <c r="L100" i="2" s="1"/>
  <c r="J100" i="2" l="1"/>
  <c r="D101" i="2" s="1"/>
  <c r="I101" i="2" l="1"/>
  <c r="K101" i="2" s="1"/>
  <c r="F101" i="2"/>
  <c r="G101" i="2" l="1"/>
  <c r="H101" i="2" s="1"/>
  <c r="L101" i="2" s="1"/>
  <c r="J101" i="2" l="1"/>
  <c r="D102" i="2" s="1"/>
  <c r="I102" i="2" l="1"/>
  <c r="K102" i="2" s="1"/>
  <c r="F102" i="2"/>
  <c r="G102" i="2" l="1"/>
  <c r="H102" i="2" s="1"/>
  <c r="L102" i="2" s="1"/>
  <c r="J102" i="2" l="1"/>
  <c r="D103" i="2" s="1"/>
  <c r="I103" i="2" s="1"/>
  <c r="K103" i="2" s="1"/>
  <c r="F103" i="2" l="1"/>
  <c r="G103" i="2" s="1"/>
  <c r="H103" i="2" s="1"/>
  <c r="L103" i="2" s="1"/>
  <c r="J103" i="2" l="1"/>
  <c r="D104" i="2" s="1"/>
  <c r="I104" i="2" l="1"/>
  <c r="K104" i="2" s="1"/>
  <c r="F104" i="2"/>
  <c r="G104" i="2" l="1"/>
  <c r="H104" i="2" s="1"/>
  <c r="L104" i="2" s="1"/>
  <c r="J104" i="2" l="1"/>
  <c r="D105" i="2" s="1"/>
  <c r="I105" i="2" s="1"/>
  <c r="K105" i="2" s="1"/>
  <c r="F105" i="2" l="1"/>
  <c r="G105" i="2" s="1"/>
  <c r="H105" i="2" s="1"/>
  <c r="L105" i="2" s="1"/>
  <c r="J105" i="2" l="1"/>
  <c r="D106" i="2" s="1"/>
  <c r="F106" i="2" s="1"/>
  <c r="I106" i="2" l="1"/>
  <c r="K106" i="2" s="1"/>
  <c r="G106" i="2"/>
  <c r="H106" i="2" l="1"/>
  <c r="L106" i="2" s="1"/>
  <c r="J106" i="2" l="1"/>
  <c r="D107" i="2" s="1"/>
  <c r="I107" i="2" s="1"/>
  <c r="K107" i="2" s="1"/>
  <c r="F107" i="2" l="1"/>
  <c r="G107" i="2" s="1"/>
  <c r="H107" i="2" s="1"/>
  <c r="L107" i="2" s="1"/>
  <c r="J107" i="2" l="1"/>
  <c r="D108" i="2" s="1"/>
  <c r="I108" i="2" s="1"/>
  <c r="K108" i="2" s="1"/>
  <c r="F108" i="2" l="1"/>
  <c r="G108" i="2" s="1"/>
  <c r="H108" i="2" s="1"/>
  <c r="L108" i="2" s="1"/>
  <c r="J108" i="2" l="1"/>
  <c r="D109" i="2" s="1"/>
  <c r="I109" i="2" s="1"/>
  <c r="K109" i="2" s="1"/>
  <c r="F109" i="2" l="1"/>
  <c r="G109" i="2" s="1"/>
  <c r="H109" i="2" s="1"/>
  <c r="L109" i="2"/>
  <c r="J109" i="2"/>
  <c r="D110" i="2" s="1"/>
  <c r="F110" i="2" s="1"/>
  <c r="I110" i="2" l="1"/>
  <c r="K110" i="2" s="1"/>
  <c r="G110" i="2"/>
  <c r="H110" i="2" l="1"/>
  <c r="L110" i="2" s="1"/>
  <c r="J110" i="2"/>
  <c r="D111" i="2" s="1"/>
  <c r="I111" i="2" s="1"/>
  <c r="K111" i="2" s="1"/>
  <c r="F111" i="2" l="1"/>
  <c r="G111" i="2" s="1"/>
  <c r="H111" i="2" s="1"/>
  <c r="L111" i="2" s="1"/>
  <c r="J111" i="2" l="1"/>
  <c r="D112" i="2" s="1"/>
  <c r="I112" i="2" l="1"/>
  <c r="K112" i="2" s="1"/>
  <c r="F112" i="2"/>
  <c r="G112" i="2" l="1"/>
  <c r="H112" i="2" s="1"/>
  <c r="L112" i="2" s="1"/>
  <c r="J112" i="2" l="1"/>
  <c r="D113" i="2" s="1"/>
  <c r="F113" i="2" l="1"/>
  <c r="I113" i="2"/>
  <c r="K113" i="2" s="1"/>
  <c r="G113" i="2" l="1"/>
  <c r="H113" i="2" s="1"/>
  <c r="L113" i="2" s="1"/>
  <c r="J113" i="2" l="1"/>
  <c r="D114" i="2" s="1"/>
  <c r="F114" i="2" l="1"/>
  <c r="I114" i="2"/>
  <c r="K114" i="2" s="1"/>
  <c r="G114" i="2" l="1"/>
  <c r="H114" i="2" s="1"/>
  <c r="L114" i="2" s="1"/>
  <c r="J114" i="2" l="1"/>
  <c r="D115" i="2" s="1"/>
  <c r="F115" i="2" s="1"/>
  <c r="I115" i="2" l="1"/>
  <c r="K115" i="2" s="1"/>
  <c r="G115" i="2"/>
  <c r="H115" i="2" l="1"/>
  <c r="L115" i="2" s="1"/>
  <c r="J115" i="2"/>
  <c r="D116" i="2" s="1"/>
  <c r="F116" i="2" l="1"/>
  <c r="I116" i="2"/>
  <c r="K116" i="2" s="1"/>
  <c r="G116" i="2" l="1"/>
  <c r="H116" i="2" s="1"/>
  <c r="L116" i="2" s="1"/>
  <c r="J116" i="2" l="1"/>
  <c r="D117" i="2" s="1"/>
  <c r="I117" i="2" l="1"/>
  <c r="K117" i="2" s="1"/>
  <c r="F117" i="2"/>
  <c r="G117" i="2" l="1"/>
  <c r="H117" i="2" s="1"/>
  <c r="L117" i="2" s="1"/>
  <c r="J117" i="2" l="1"/>
  <c r="D118" i="2" s="1"/>
  <c r="F118" i="2" s="1"/>
  <c r="I118" i="2" l="1"/>
  <c r="K118" i="2" s="1"/>
  <c r="G118" i="2"/>
  <c r="H118" i="2" s="1"/>
  <c r="L118" i="2" s="1"/>
  <c r="J118" i="2" l="1"/>
  <c r="D119" i="2" s="1"/>
  <c r="I119" i="2" l="1"/>
  <c r="K119" i="2" s="1"/>
  <c r="F119" i="2"/>
  <c r="G119" i="2" l="1"/>
  <c r="H119" i="2" s="1"/>
  <c r="L119" i="2" s="1"/>
  <c r="J119" i="2" l="1"/>
  <c r="D120" i="2" s="1"/>
  <c r="I120" i="2" l="1"/>
  <c r="K120" i="2" s="1"/>
  <c r="F120" i="2"/>
  <c r="G120" i="2" l="1"/>
  <c r="H120" i="2" s="1"/>
  <c r="L120" i="2" s="1"/>
  <c r="J120" i="2" l="1"/>
  <c r="D121" i="2" s="1"/>
  <c r="F121" i="2" s="1"/>
  <c r="I121" i="2" l="1"/>
  <c r="K121" i="2" s="1"/>
  <c r="G121" i="2"/>
  <c r="H121" i="2" s="1"/>
  <c r="L121" i="2" s="1"/>
  <c r="J121" i="2" l="1"/>
  <c r="D122" i="2" s="1"/>
  <c r="I122" i="2" l="1"/>
  <c r="K122" i="2" s="1"/>
  <c r="F122" i="2"/>
  <c r="G122" i="2" l="1"/>
  <c r="H122" i="2" s="1"/>
  <c r="L122" i="2" s="1"/>
  <c r="J122" i="2" l="1"/>
  <c r="D123" i="2" s="1"/>
  <c r="I123" i="2" s="1"/>
  <c r="K123" i="2" s="1"/>
  <c r="F123" i="2" l="1"/>
  <c r="G123" i="2" s="1"/>
  <c r="H123" i="2" s="1"/>
  <c r="L123" i="2" s="1"/>
  <c r="J123" i="2" l="1"/>
  <c r="D124" i="2" s="1"/>
  <c r="I124" i="2" s="1"/>
  <c r="K124" i="2" s="1"/>
  <c r="F124" i="2" l="1"/>
  <c r="G124" i="2" s="1"/>
  <c r="H124" i="2" s="1"/>
  <c r="L124" i="2" s="1"/>
  <c r="J124" i="2" l="1"/>
  <c r="D125" i="2" s="1"/>
  <c r="I125" i="2" l="1"/>
  <c r="K125" i="2" s="1"/>
  <c r="F125" i="2"/>
  <c r="G125" i="2" l="1"/>
  <c r="H125" i="2" s="1"/>
  <c r="L125" i="2" s="1"/>
  <c r="J125" i="2" l="1"/>
  <c r="D126" i="2" s="1"/>
  <c r="I126" i="2" l="1"/>
  <c r="K126" i="2" s="1"/>
  <c r="F126" i="2"/>
  <c r="G126" i="2" l="1"/>
  <c r="H126" i="2" s="1"/>
  <c r="L126" i="2" s="1"/>
  <c r="J126" i="2" l="1"/>
  <c r="D127" i="2" s="1"/>
  <c r="I127" i="2" l="1"/>
  <c r="K127" i="2" s="1"/>
  <c r="F127" i="2"/>
  <c r="G127" i="2" l="1"/>
  <c r="H127" i="2" s="1"/>
  <c r="L127" i="2" s="1"/>
  <c r="J127" i="2" l="1"/>
  <c r="D128" i="2" s="1"/>
  <c r="I128" i="2" l="1"/>
  <c r="K128" i="2" s="1"/>
  <c r="F128" i="2"/>
  <c r="G128" i="2" l="1"/>
  <c r="H128" i="2" s="1"/>
  <c r="L128" i="2" s="1"/>
  <c r="J128" i="2" l="1"/>
  <c r="D129" i="2" s="1"/>
  <c r="I129" i="2" s="1"/>
  <c r="K129" i="2" s="1"/>
  <c r="F129" i="2" l="1"/>
  <c r="G129" i="2" s="1"/>
  <c r="H129" i="2" s="1"/>
  <c r="L129" i="2" s="1"/>
  <c r="J129" i="2" l="1"/>
  <c r="D130" i="2" s="1"/>
  <c r="I130" i="2" s="1"/>
  <c r="K130" i="2" s="1"/>
  <c r="F130" i="2" l="1"/>
  <c r="G130" i="2" s="1"/>
  <c r="H130" i="2" s="1"/>
  <c r="L130" i="2" s="1"/>
  <c r="J130" i="2" l="1"/>
  <c r="D131" i="2" s="1"/>
  <c r="I131" i="2" s="1"/>
  <c r="K131" i="2" s="1"/>
  <c r="F131" i="2" l="1"/>
  <c r="G131" i="2" s="1"/>
  <c r="H131" i="2" s="1"/>
  <c r="L131" i="2" s="1"/>
  <c r="J131" i="2" l="1"/>
  <c r="D132" i="2" s="1"/>
  <c r="I132" i="2" l="1"/>
  <c r="K132" i="2" s="1"/>
  <c r="F132" i="2"/>
  <c r="G132" i="2" l="1"/>
  <c r="H132" i="2" s="1"/>
  <c r="L132" i="2" s="1"/>
  <c r="J132" i="2" l="1"/>
  <c r="D133" i="2" s="1"/>
  <c r="I133" i="2" l="1"/>
  <c r="K133" i="2" s="1"/>
  <c r="F133" i="2"/>
  <c r="G133" i="2" l="1"/>
  <c r="H133" i="2" s="1"/>
  <c r="L133" i="2" s="1"/>
  <c r="J133" i="2" l="1"/>
  <c r="D134" i="2" s="1"/>
  <c r="I134" i="2" s="1"/>
  <c r="K134" i="2" s="1"/>
  <c r="F134" i="2" l="1"/>
  <c r="G134" i="2" s="1"/>
  <c r="H134" i="2" s="1"/>
  <c r="L134" i="2" s="1"/>
  <c r="J134" i="2" l="1"/>
  <c r="D135" i="2" s="1"/>
  <c r="F135" i="2" s="1"/>
  <c r="I135" i="2" l="1"/>
  <c r="K135" i="2" s="1"/>
  <c r="G135" i="2"/>
  <c r="H135" i="2" l="1"/>
  <c r="L135" i="2" s="1"/>
  <c r="J135" i="2" l="1"/>
  <c r="D136" i="2" s="1"/>
  <c r="F136" i="2" s="1"/>
  <c r="G136" i="2" s="1"/>
  <c r="I136" i="2" l="1"/>
  <c r="K136" i="2" s="1"/>
  <c r="H136" i="2" l="1"/>
  <c r="L136" i="2" l="1"/>
  <c r="J136" i="2"/>
  <c r="D137" i="2" s="1"/>
  <c r="I137" i="2" l="1"/>
  <c r="K137" i="2" s="1"/>
  <c r="F137" i="2"/>
  <c r="G137" i="2" l="1"/>
  <c r="H137" i="2" s="1"/>
  <c r="L137" i="2" s="1"/>
  <c r="J137" i="2"/>
  <c r="D138" i="2" s="1"/>
  <c r="F138" i="2" l="1"/>
  <c r="G138" i="2" s="1"/>
  <c r="I138" i="2"/>
  <c r="K138" i="2" s="1"/>
  <c r="H138" i="2" l="1"/>
  <c r="L138" i="2" l="1"/>
  <c r="J138" i="2"/>
  <c r="D139" i="2" s="1"/>
  <c r="I139" i="2" l="1"/>
  <c r="K139" i="2" s="1"/>
  <c r="F139" i="2"/>
  <c r="G139" i="2" s="1"/>
  <c r="H139" i="2" s="1"/>
  <c r="L139" i="2" s="1"/>
  <c r="J139" i="2" l="1"/>
  <c r="D140" i="2" s="1"/>
  <c r="F140" i="2" s="1"/>
  <c r="G140" i="2" s="1"/>
  <c r="I140" i="2" l="1"/>
  <c r="K140" i="2" s="1"/>
  <c r="H140" i="2" l="1"/>
  <c r="L140" i="2" l="1"/>
  <c r="J140" i="2"/>
  <c r="D141" i="2" s="1"/>
  <c r="F141" i="2" l="1"/>
  <c r="G141" i="2" s="1"/>
  <c r="H141" i="2" s="1"/>
  <c r="L141" i="2" s="1"/>
  <c r="I141" i="2"/>
  <c r="K141" i="2" s="1"/>
  <c r="J141" i="2"/>
  <c r="D142" i="2" s="1"/>
  <c r="I142" i="2" l="1"/>
  <c r="K142" i="2" s="1"/>
  <c r="F142" i="2"/>
  <c r="G142" i="2" l="1"/>
  <c r="H142" i="2" s="1"/>
  <c r="L142" i="2" s="1"/>
  <c r="J142" i="2" l="1"/>
  <c r="D143" i="2" s="1"/>
  <c r="F143" i="2" s="1"/>
  <c r="I143" i="2" l="1"/>
  <c r="K143" i="2" s="1"/>
  <c r="G143" i="2"/>
  <c r="H143" i="2" l="1"/>
  <c r="L143" i="2" s="1"/>
  <c r="J143" i="2" l="1"/>
  <c r="D144" i="2" s="1"/>
  <c r="F144" i="2" s="1"/>
  <c r="I144" i="2" l="1"/>
  <c r="K144" i="2" s="1"/>
  <c r="G144" i="2"/>
  <c r="H144" i="2" s="1"/>
  <c r="L144" i="2" s="1"/>
  <c r="J144" i="2" l="1"/>
  <c r="D145" i="2" s="1"/>
  <c r="I145" i="2" l="1"/>
  <c r="K145" i="2" s="1"/>
  <c r="F145" i="2"/>
  <c r="G145" i="2" l="1"/>
  <c r="H145" i="2" s="1"/>
  <c r="L145" i="2" s="1"/>
  <c r="J145" i="2" l="1"/>
  <c r="D146" i="2" s="1"/>
  <c r="I146" i="2" l="1"/>
  <c r="K146" i="2" s="1"/>
  <c r="F146" i="2"/>
  <c r="G146" i="2" l="1"/>
  <c r="H146" i="2" s="1"/>
  <c r="L146" i="2" s="1"/>
  <c r="J146" i="2" l="1"/>
  <c r="D147" i="2" s="1"/>
  <c r="F147" i="2" l="1"/>
  <c r="I147" i="2"/>
  <c r="K147" i="2" s="1"/>
  <c r="G147" i="2" l="1"/>
  <c r="H147" i="2" s="1"/>
  <c r="L147" i="2" s="1"/>
  <c r="J147" i="2" l="1"/>
  <c r="D148" i="2" s="1"/>
  <c r="F148" i="2" s="1"/>
  <c r="I148" i="2" l="1"/>
  <c r="K148" i="2" s="1"/>
  <c r="G148" i="2"/>
  <c r="H148" i="2" s="1"/>
  <c r="L148" i="2" s="1"/>
  <c r="J148" i="2" l="1"/>
  <c r="D149" i="2" s="1"/>
  <c r="I149" i="2" l="1"/>
  <c r="K149" i="2" s="1"/>
  <c r="F149" i="2"/>
  <c r="G149" i="2" l="1"/>
  <c r="H149" i="2" s="1"/>
  <c r="L149" i="2" s="1"/>
  <c r="J149" i="2" l="1"/>
  <c r="D150" i="2" s="1"/>
  <c r="F150" i="2" s="1"/>
  <c r="I150" i="2" l="1"/>
  <c r="K150" i="2" s="1"/>
  <c r="G150" i="2"/>
  <c r="H150" i="2" s="1"/>
  <c r="L150" i="2" s="1"/>
  <c r="J150" i="2" l="1"/>
  <c r="D151" i="2" s="1"/>
  <c r="F151" i="2" s="1"/>
  <c r="I151" i="2" l="1"/>
  <c r="K151" i="2" s="1"/>
  <c r="G151" i="2"/>
  <c r="H151" i="2" s="1"/>
  <c r="L151" i="2" s="1"/>
  <c r="J151" i="2" l="1"/>
  <c r="D152" i="2" s="1"/>
  <c r="I152" i="2" l="1"/>
  <c r="K152" i="2" s="1"/>
  <c r="F152" i="2"/>
  <c r="G152" i="2" l="1"/>
  <c r="H152" i="2" s="1"/>
  <c r="L152" i="2" s="1"/>
  <c r="J152" i="2" l="1"/>
  <c r="D153" i="2" s="1"/>
  <c r="I153" i="2" l="1"/>
  <c r="K153" i="2" s="1"/>
  <c r="F153" i="2"/>
  <c r="G153" i="2" l="1"/>
  <c r="H153" i="2" s="1"/>
  <c r="L153" i="2" s="1"/>
  <c r="J153" i="2" l="1"/>
  <c r="D154" i="2" s="1"/>
  <c r="I154" i="2" s="1"/>
  <c r="K154" i="2" s="1"/>
  <c r="F154" i="2" l="1"/>
  <c r="G154" i="2" s="1"/>
  <c r="H154" i="2" s="1"/>
  <c r="L154" i="2" s="1"/>
  <c r="J154" i="2" l="1"/>
  <c r="D155" i="2" s="1"/>
  <c r="F155" i="2" l="1"/>
  <c r="I155" i="2"/>
  <c r="K155" i="2" s="1"/>
  <c r="G155" i="2" l="1"/>
  <c r="H155" i="2" s="1"/>
  <c r="L155" i="2" s="1"/>
  <c r="J155" i="2" l="1"/>
  <c r="D156" i="2" s="1"/>
  <c r="I156" i="2" l="1"/>
  <c r="K156" i="2" s="1"/>
  <c r="F156" i="2"/>
  <c r="G156" i="2" l="1"/>
  <c r="H156" i="2" s="1"/>
  <c r="L156" i="2" s="1"/>
  <c r="J156" i="2" l="1"/>
  <c r="D157" i="2" s="1"/>
  <c r="F157" i="2" l="1"/>
  <c r="I157" i="2"/>
  <c r="K157" i="2" s="1"/>
  <c r="G157" i="2" l="1"/>
  <c r="H157" i="2" s="1"/>
  <c r="L157" i="2" s="1"/>
  <c r="J157" i="2" l="1"/>
  <c r="D158" i="2" s="1"/>
  <c r="I158" i="2" l="1"/>
  <c r="K158" i="2" s="1"/>
  <c r="F158" i="2"/>
  <c r="G158" i="2" l="1"/>
  <c r="H158" i="2" s="1"/>
  <c r="L158" i="2" s="1"/>
  <c r="J158" i="2" l="1"/>
  <c r="D159" i="2" s="1"/>
  <c r="I159" i="2" s="1"/>
  <c r="K159" i="2" s="1"/>
  <c r="F159" i="2" l="1"/>
  <c r="G159" i="2" s="1"/>
  <c r="H159" i="2" s="1"/>
  <c r="L159" i="2" s="1"/>
  <c r="J159" i="2" l="1"/>
  <c r="D160" i="2" s="1"/>
  <c r="I160" i="2" s="1"/>
  <c r="K160" i="2" s="1"/>
  <c r="F160" i="2" l="1"/>
  <c r="G160" i="2" s="1"/>
  <c r="H160" i="2" s="1"/>
  <c r="L160" i="2" s="1"/>
  <c r="J160" i="2" l="1"/>
  <c r="D161" i="2" s="1"/>
  <c r="I161" i="2" s="1"/>
  <c r="K161" i="2" s="1"/>
  <c r="F161" i="2" l="1"/>
  <c r="G161" i="2" s="1"/>
  <c r="H161" i="2" s="1"/>
  <c r="L161" i="2" l="1"/>
  <c r="J161" i="2"/>
  <c r="D162" i="2" s="1"/>
  <c r="F162" i="2" s="1"/>
  <c r="I162" i="2" l="1"/>
  <c r="K162" i="2" s="1"/>
  <c r="G162" i="2"/>
  <c r="H162" i="2" l="1"/>
  <c r="L162" i="2" s="1"/>
  <c r="J162" i="2"/>
  <c r="D163" i="2" s="1"/>
  <c r="F163" i="2" s="1"/>
  <c r="I163" i="2" l="1"/>
  <c r="K163" i="2" s="1"/>
  <c r="G163" i="2"/>
  <c r="H163" i="2" l="1"/>
  <c r="L163" i="2" s="1"/>
  <c r="J163" i="2" l="1"/>
  <c r="D164" i="2" s="1"/>
  <c r="I164" i="2" s="1"/>
  <c r="K164" i="2" s="1"/>
  <c r="F164" i="2" l="1"/>
  <c r="G164" i="2"/>
  <c r="H164" i="2" s="1"/>
  <c r="L164" i="2" s="1"/>
  <c r="J164" i="2" l="1"/>
  <c r="D165" i="2" s="1"/>
  <c r="F165" i="2" s="1"/>
  <c r="I165" i="2" l="1"/>
  <c r="K165" i="2" s="1"/>
  <c r="G165" i="2"/>
  <c r="H165" i="2" l="1"/>
  <c r="L165" i="2" s="1"/>
  <c r="J165" i="2" l="1"/>
  <c r="D166" i="2" s="1"/>
  <c r="I166" i="2" s="1"/>
  <c r="K166" i="2" s="1"/>
  <c r="F166" i="2" l="1"/>
  <c r="G166" i="2" s="1"/>
  <c r="H166" i="2" s="1"/>
  <c r="L166" i="2" s="1"/>
  <c r="J166" i="2" l="1"/>
  <c r="D167" i="2" s="1"/>
  <c r="I167" i="2" s="1"/>
  <c r="K167" i="2" s="1"/>
  <c r="F167" i="2" l="1"/>
  <c r="G167" i="2" s="1"/>
  <c r="H167" i="2" s="1"/>
  <c r="L167" i="2" s="1"/>
  <c r="J167" i="2" l="1"/>
  <c r="D168" i="2" s="1"/>
  <c r="I168" i="2" s="1"/>
  <c r="K168" i="2" s="1"/>
  <c r="F168" i="2" l="1"/>
  <c r="G168" i="2" s="1"/>
  <c r="H168" i="2" s="1"/>
  <c r="L168" i="2" s="1"/>
  <c r="J168" i="2" l="1"/>
  <c r="D169" i="2" s="1"/>
  <c r="I169" i="2" s="1"/>
  <c r="K169" i="2" s="1"/>
  <c r="F169" i="2" l="1"/>
  <c r="G169" i="2" s="1"/>
  <c r="H169" i="2" s="1"/>
  <c r="L169" i="2" s="1"/>
  <c r="J169" i="2" l="1"/>
  <c r="D170" i="2" s="1"/>
  <c r="I170" i="2" s="1"/>
  <c r="K170" i="2" s="1"/>
  <c r="F170" i="2" l="1"/>
  <c r="G170" i="2" s="1"/>
  <c r="H170" i="2" s="1"/>
  <c r="L170" i="2" s="1"/>
  <c r="J170" i="2" l="1"/>
  <c r="D171" i="2" s="1"/>
  <c r="I171" i="2" l="1"/>
  <c r="K171" i="2" s="1"/>
  <c r="F171" i="2"/>
  <c r="G171" i="2" l="1"/>
  <c r="H171" i="2" s="1"/>
  <c r="L171" i="2" s="1"/>
  <c r="J171" i="2" l="1"/>
  <c r="D172" i="2" s="1"/>
  <c r="I172" i="2" s="1"/>
  <c r="K172" i="2" s="1"/>
  <c r="F172" i="2" l="1"/>
  <c r="G172" i="2" s="1"/>
  <c r="H172" i="2" s="1"/>
  <c r="L172" i="2" s="1"/>
  <c r="J172" i="2" l="1"/>
  <c r="D173" i="2" s="1"/>
  <c r="I173" i="2" s="1"/>
  <c r="K173" i="2" s="1"/>
  <c r="F173" i="2" l="1"/>
  <c r="G173" i="2" s="1"/>
  <c r="H173" i="2" s="1"/>
  <c r="L173" i="2" s="1"/>
  <c r="J173" i="2" l="1"/>
  <c r="D174" i="2" s="1"/>
  <c r="F174" i="2" s="1"/>
  <c r="I174" i="2" l="1"/>
  <c r="K174" i="2" s="1"/>
  <c r="G174" i="2"/>
  <c r="H174" i="2" l="1"/>
  <c r="L174" i="2" s="1"/>
  <c r="J174" i="2" l="1"/>
  <c r="D175" i="2" s="1"/>
  <c r="I175" i="2" s="1"/>
  <c r="K175" i="2" s="1"/>
  <c r="F175" i="2" l="1"/>
  <c r="G175" i="2" s="1"/>
  <c r="H175" i="2" s="1"/>
  <c r="L175" i="2" s="1"/>
  <c r="J175" i="2" l="1"/>
  <c r="D176" i="2" s="1"/>
  <c r="I176" i="2" s="1"/>
  <c r="K176" i="2" s="1"/>
  <c r="F176" i="2" l="1"/>
  <c r="G176" i="2" s="1"/>
  <c r="H176" i="2" s="1"/>
  <c r="L176" i="2" s="1"/>
  <c r="J176" i="2" l="1"/>
  <c r="D177" i="2" s="1"/>
  <c r="I177" i="2" s="1"/>
  <c r="K177" i="2" s="1"/>
  <c r="F177" i="2" l="1"/>
  <c r="G177" i="2" s="1"/>
  <c r="H177" i="2" s="1"/>
  <c r="L177" i="2" s="1"/>
  <c r="J177" i="2" l="1"/>
  <c r="D178" i="2" s="1"/>
  <c r="I178" i="2" s="1"/>
  <c r="K178" i="2" s="1"/>
  <c r="F178" i="2" l="1"/>
  <c r="G178" i="2" s="1"/>
  <c r="H178" i="2" s="1"/>
  <c r="L178" i="2" s="1"/>
  <c r="J178" i="2" l="1"/>
  <c r="D179" i="2" s="1"/>
  <c r="I179" i="2" s="1"/>
  <c r="K179" i="2" s="1"/>
  <c r="F179" i="2" l="1"/>
  <c r="G179" i="2" s="1"/>
  <c r="H179" i="2" s="1"/>
  <c r="L179" i="2" s="1"/>
  <c r="J179" i="2"/>
  <c r="D180" i="2" s="1"/>
  <c r="F180" i="2" s="1"/>
  <c r="I180" i="2" l="1"/>
  <c r="K180" i="2" s="1"/>
  <c r="G180" i="2"/>
  <c r="H180" i="2" s="1"/>
  <c r="L180" i="2" s="1"/>
  <c r="J180" i="2" l="1"/>
  <c r="D181" i="2" s="1"/>
  <c r="I181" i="2" s="1"/>
  <c r="K181" i="2" s="1"/>
  <c r="F181" i="2" l="1"/>
  <c r="G181" i="2"/>
  <c r="H181" i="2" s="1"/>
  <c r="L181" i="2" s="1"/>
  <c r="J181" i="2" l="1"/>
  <c r="D182" i="2" s="1"/>
  <c r="F182" i="2" s="1"/>
  <c r="I182" i="2" l="1"/>
  <c r="K182" i="2" s="1"/>
  <c r="G182" i="2"/>
  <c r="H182" i="2" l="1"/>
  <c r="L182" i="2" s="1"/>
  <c r="J182" i="2" l="1"/>
  <c r="D183" i="2" s="1"/>
  <c r="I183" i="2" s="1"/>
  <c r="K183" i="2" s="1"/>
  <c r="F183" i="2" l="1"/>
  <c r="G183" i="2"/>
  <c r="H183" i="2" s="1"/>
  <c r="L183" i="2" s="1"/>
  <c r="J183" i="2" l="1"/>
  <c r="D184" i="2" s="1"/>
  <c r="I184" i="2" s="1"/>
  <c r="K184" i="2" s="1"/>
  <c r="F184" i="2" l="1"/>
  <c r="G184" i="2" s="1"/>
  <c r="H184" i="2" s="1"/>
  <c r="L184" i="2" s="1"/>
  <c r="J184" i="2" l="1"/>
  <c r="D185" i="2" s="1"/>
  <c r="I185" i="2" l="1"/>
  <c r="K185" i="2" s="1"/>
  <c r="F185" i="2"/>
  <c r="G185" i="2" l="1"/>
  <c r="H185" i="2" s="1"/>
  <c r="L185" i="2" s="1"/>
  <c r="J185" i="2" l="1"/>
  <c r="D186" i="2" s="1"/>
  <c r="I186" i="2" l="1"/>
  <c r="K186" i="2" s="1"/>
  <c r="F186" i="2"/>
  <c r="G186" i="2" l="1"/>
  <c r="H186" i="2" s="1"/>
  <c r="L186" i="2" s="1"/>
  <c r="J186" i="2" l="1"/>
  <c r="D187" i="2" s="1"/>
  <c r="F187" i="2" l="1"/>
  <c r="I187" i="2"/>
  <c r="K187" i="2" s="1"/>
  <c r="G187" i="2" l="1"/>
  <c r="H187" i="2" s="1"/>
  <c r="L187" i="2" s="1"/>
  <c r="J187" i="2" l="1"/>
  <c r="D188" i="2" s="1"/>
  <c r="I188" i="2" l="1"/>
  <c r="K188" i="2" s="1"/>
  <c r="F188" i="2"/>
  <c r="G188" i="2" l="1"/>
  <c r="H188" i="2" s="1"/>
  <c r="L188" i="2" s="1"/>
  <c r="J188" i="2" l="1"/>
  <c r="D189" i="2" s="1"/>
  <c r="F189" i="2" l="1"/>
  <c r="I189" i="2"/>
  <c r="K189" i="2" s="1"/>
  <c r="G189" i="2" l="1"/>
  <c r="H189" i="2" s="1"/>
  <c r="L189" i="2" s="1"/>
  <c r="J189" i="2" l="1"/>
  <c r="D190" i="2" s="1"/>
  <c r="F190" i="2" l="1"/>
  <c r="I190" i="2"/>
  <c r="K190" i="2" s="1"/>
  <c r="G190" i="2" l="1"/>
  <c r="H190" i="2" s="1"/>
  <c r="L190" i="2" s="1"/>
  <c r="J190" i="2" l="1"/>
  <c r="D191" i="2" s="1"/>
  <c r="F191" i="2" s="1"/>
  <c r="I191" i="2" l="1"/>
  <c r="K191" i="2" s="1"/>
  <c r="G191" i="2"/>
  <c r="H191" i="2" l="1"/>
  <c r="L191" i="2" s="1"/>
  <c r="J191" i="2" l="1"/>
  <c r="D192" i="2" s="1"/>
  <c r="I192" i="2" s="1"/>
  <c r="K192" i="2" s="1"/>
  <c r="F192" i="2" l="1"/>
  <c r="G192" i="2"/>
  <c r="H192" i="2" s="1"/>
  <c r="L192" i="2" s="1"/>
  <c r="J192" i="2" l="1"/>
  <c r="D193" i="2" s="1"/>
  <c r="I193" i="2" l="1"/>
  <c r="K193" i="2" s="1"/>
  <c r="F193" i="2"/>
  <c r="G193" i="2" l="1"/>
  <c r="H193" i="2" s="1"/>
  <c r="L193" i="2" s="1"/>
  <c r="J193" i="2" l="1"/>
  <c r="D194" i="2" s="1"/>
  <c r="I194" i="2" l="1"/>
  <c r="K194" i="2" s="1"/>
  <c r="F194" i="2"/>
  <c r="G194" i="2" l="1"/>
  <c r="H194" i="2" s="1"/>
  <c r="L194" i="2" s="1"/>
  <c r="J194" i="2" l="1"/>
  <c r="D195" i="2" s="1"/>
  <c r="F195" i="2" l="1"/>
  <c r="I195" i="2"/>
  <c r="K195" i="2" s="1"/>
  <c r="G195" i="2" l="1"/>
  <c r="H195" i="2" s="1"/>
  <c r="L195" i="2" s="1"/>
  <c r="J195" i="2" l="1"/>
  <c r="D196" i="2" s="1"/>
  <c r="F196" i="2" l="1"/>
  <c r="I196" i="2"/>
  <c r="K196" i="2" s="1"/>
  <c r="G196" i="2" l="1"/>
  <c r="H196" i="2" s="1"/>
  <c r="L196" i="2" s="1"/>
  <c r="J196" i="2" l="1"/>
  <c r="D197" i="2" s="1"/>
  <c r="I197" i="2" l="1"/>
  <c r="K197" i="2" s="1"/>
  <c r="F197" i="2"/>
  <c r="G197" i="2" l="1"/>
  <c r="H197" i="2" s="1"/>
  <c r="L197" i="2" s="1"/>
  <c r="J197" i="2" l="1"/>
  <c r="D198" i="2" s="1"/>
  <c r="I198" i="2" l="1"/>
  <c r="K198" i="2" s="1"/>
  <c r="F198" i="2"/>
  <c r="G198" i="2" l="1"/>
  <c r="H198" i="2" s="1"/>
  <c r="L198" i="2" s="1"/>
  <c r="J198" i="2" l="1"/>
  <c r="D199" i="2" s="1"/>
  <c r="I199" i="2" s="1"/>
  <c r="K199" i="2" s="1"/>
  <c r="F199" i="2" l="1"/>
  <c r="G199" i="2" s="1"/>
  <c r="H199" i="2" s="1"/>
  <c r="L199" i="2" s="1"/>
  <c r="J199" i="2" l="1"/>
  <c r="D200" i="2" s="1"/>
  <c r="I200" i="2" s="1"/>
  <c r="K200" i="2" s="1"/>
  <c r="F200" i="2" l="1"/>
  <c r="G200" i="2" s="1"/>
  <c r="H200" i="2" s="1"/>
  <c r="L200" i="2" s="1"/>
  <c r="J200" i="2" l="1"/>
  <c r="D201" i="2" s="1"/>
  <c r="I201" i="2" l="1"/>
  <c r="K201" i="2" s="1"/>
  <c r="F201" i="2"/>
  <c r="G201" i="2" l="1"/>
  <c r="H201" i="2" s="1"/>
  <c r="L201" i="2" s="1"/>
  <c r="J201" i="2" l="1"/>
  <c r="D202" i="2" s="1"/>
  <c r="F202" i="2" s="1"/>
  <c r="I202" i="2" l="1"/>
  <c r="K202" i="2" s="1"/>
  <c r="G202" i="2"/>
  <c r="H202" i="2" s="1"/>
  <c r="L202" i="2" s="1"/>
  <c r="J202" i="2" l="1"/>
  <c r="D203" i="2" s="1"/>
  <c r="I203" i="2" l="1"/>
  <c r="K203" i="2" s="1"/>
  <c r="F203" i="2"/>
  <c r="G203" i="2" l="1"/>
  <c r="H203" i="2" s="1"/>
  <c r="L203" i="2" s="1"/>
  <c r="J203" i="2" l="1"/>
  <c r="D204" i="2" s="1"/>
  <c r="F204" i="2" l="1"/>
  <c r="I204" i="2"/>
  <c r="K204" i="2" s="1"/>
  <c r="G204" i="2" l="1"/>
  <c r="H204" i="2" s="1"/>
  <c r="L204" i="2" s="1"/>
  <c r="J204" i="2" l="1"/>
  <c r="D205" i="2" s="1"/>
  <c r="F205" i="2" s="1"/>
  <c r="I205" i="2" l="1"/>
  <c r="K205" i="2" s="1"/>
  <c r="G205" i="2"/>
  <c r="H205" i="2" l="1"/>
  <c r="L205" i="2" s="1"/>
  <c r="J205" i="2" l="1"/>
  <c r="D206" i="2" s="1"/>
  <c r="F206" i="2" s="1"/>
  <c r="G206" i="2" s="1"/>
  <c r="I206" i="2" l="1"/>
  <c r="K206" i="2" s="1"/>
  <c r="H206" i="2" l="1"/>
  <c r="L206" i="2" l="1"/>
  <c r="J206" i="2"/>
  <c r="D207" i="2" s="1"/>
  <c r="F207" i="2" l="1"/>
  <c r="G207" i="2" s="1"/>
  <c r="I207" i="2"/>
  <c r="K207" i="2" s="1"/>
  <c r="H207" i="2" l="1"/>
  <c r="L207" i="2" l="1"/>
  <c r="J207" i="2"/>
  <c r="D208" i="2" s="1"/>
  <c r="I208" i="2" l="1"/>
  <c r="K208" i="2" s="1"/>
  <c r="F208" i="2"/>
  <c r="G208" i="2" s="1"/>
  <c r="H208" i="2" l="1"/>
  <c r="L208" i="2" s="1"/>
  <c r="J208" i="2"/>
  <c r="D209" i="2" s="1"/>
  <c r="F209" i="2" s="1"/>
  <c r="G209" i="2" s="1"/>
  <c r="I209" i="2" l="1"/>
  <c r="K209" i="2" s="1"/>
  <c r="H209" i="2" l="1"/>
  <c r="L209" i="2" s="1"/>
  <c r="J209" i="2" l="1"/>
  <c r="D210" i="2" s="1"/>
  <c r="I210" i="2" s="1"/>
  <c r="K210" i="2" s="1"/>
  <c r="F210" i="2" l="1"/>
  <c r="G210" i="2" s="1"/>
  <c r="H210" i="2" s="1"/>
  <c r="L210" i="2" s="1"/>
  <c r="J210" i="2" l="1"/>
  <c r="D211" i="2" s="1"/>
  <c r="I211" i="2" s="1"/>
  <c r="K211" i="2" s="1"/>
  <c r="F211" i="2" l="1"/>
  <c r="G211" i="2"/>
  <c r="H211" i="2" s="1"/>
  <c r="L211" i="2" s="1"/>
  <c r="J211" i="2" l="1"/>
  <c r="D212" i="2" s="1"/>
  <c r="I212" i="2" s="1"/>
  <c r="K212" i="2" s="1"/>
  <c r="F212" i="2" l="1"/>
  <c r="G212" i="2" l="1"/>
  <c r="H212" i="2" s="1"/>
  <c r="L212" i="2" s="1"/>
  <c r="J212" i="2" l="1"/>
  <c r="D213" i="2" s="1"/>
  <c r="F213" i="2" l="1"/>
  <c r="G213" i="2" s="1"/>
  <c r="I213" i="2"/>
  <c r="K213" i="2" s="1"/>
  <c r="H213" i="2" l="1"/>
  <c r="L213" i="2" s="1"/>
  <c r="J213" i="2" l="1"/>
  <c r="D214" i="2" s="1"/>
  <c r="F214" i="2" s="1"/>
  <c r="G214" i="2" s="1"/>
  <c r="I214" i="2" l="1"/>
  <c r="K214" i="2" s="1"/>
  <c r="H214" i="2" l="1"/>
  <c r="L214" i="2"/>
  <c r="J214" i="2"/>
  <c r="D215" i="2" s="1"/>
  <c r="I215" i="2" l="1"/>
  <c r="K215" i="2" s="1"/>
  <c r="F215" i="2"/>
  <c r="G215" i="2" s="1"/>
  <c r="H215" i="2" l="1"/>
  <c r="L215" i="2" s="1"/>
  <c r="J215" i="2" l="1"/>
  <c r="D216" i="2" s="1"/>
  <c r="I216" i="2" s="1"/>
  <c r="K216" i="2" s="1"/>
  <c r="F216" i="2" l="1"/>
  <c r="G216" i="2" s="1"/>
  <c r="H216" i="2" s="1"/>
  <c r="L216" i="2" s="1"/>
  <c r="J216" i="2" l="1"/>
  <c r="D217" i="2" s="1"/>
  <c r="F217" i="2" s="1"/>
  <c r="G217" i="2" s="1"/>
  <c r="I217" i="2" l="1"/>
  <c r="K217" i="2" s="1"/>
  <c r="H217" i="2" l="1"/>
  <c r="L217" i="2" l="1"/>
  <c r="J217" i="2"/>
  <c r="D218" i="2" s="1"/>
  <c r="I218" i="2" l="1"/>
  <c r="K218" i="2" s="1"/>
  <c r="F218" i="2"/>
  <c r="G218" i="2" s="1"/>
  <c r="H218" i="2" s="1"/>
  <c r="L218" i="2" s="1"/>
  <c r="J218" i="2" l="1"/>
  <c r="D219" i="2" s="1"/>
  <c r="F219" i="2" s="1"/>
  <c r="I219" i="2" l="1"/>
  <c r="K219" i="2" s="1"/>
  <c r="G219" i="2"/>
  <c r="H219" i="2" s="1"/>
  <c r="L219" i="2" s="1"/>
  <c r="J219" i="2" l="1"/>
  <c r="D220" i="2" s="1"/>
  <c r="F220" i="2" l="1"/>
  <c r="I220" i="2"/>
  <c r="K220" i="2" s="1"/>
  <c r="G220" i="2" l="1"/>
  <c r="H220" i="2" s="1"/>
  <c r="L220" i="2" s="1"/>
  <c r="J220" i="2" l="1"/>
  <c r="D221" i="2" s="1"/>
  <c r="I221" i="2" l="1"/>
  <c r="K221" i="2" s="1"/>
  <c r="F221" i="2"/>
  <c r="G221" i="2" l="1"/>
  <c r="H221" i="2" s="1"/>
  <c r="L221" i="2" s="1"/>
  <c r="J221" i="2" l="1"/>
  <c r="D222" i="2" s="1"/>
  <c r="I222" i="2" s="1"/>
  <c r="K222" i="2" s="1"/>
  <c r="F222" i="2" l="1"/>
  <c r="G222" i="2" s="1"/>
  <c r="H222" i="2" s="1"/>
  <c r="L222" i="2" s="1"/>
  <c r="J222" i="2" l="1"/>
  <c r="D223" i="2" s="1"/>
  <c r="F223" i="2" s="1"/>
  <c r="I223" i="2" l="1"/>
  <c r="K223" i="2" s="1"/>
  <c r="G223" i="2"/>
  <c r="H223" i="2" l="1"/>
  <c r="L223" i="2" s="1"/>
  <c r="J223" i="2"/>
  <c r="D224" i="2" s="1"/>
  <c r="I224" i="2" s="1"/>
  <c r="K224" i="2" s="1"/>
  <c r="F224" i="2" l="1"/>
  <c r="G224" i="2" s="1"/>
  <c r="H224" i="2" s="1"/>
  <c r="L224" i="2" s="1"/>
  <c r="J224" i="2" l="1"/>
  <c r="D225" i="2" s="1"/>
  <c r="F225" i="2" l="1"/>
  <c r="I225" i="2"/>
  <c r="K225" i="2" s="1"/>
  <c r="G225" i="2" l="1"/>
  <c r="H225" i="2" s="1"/>
  <c r="L225" i="2" s="1"/>
  <c r="J225" i="2" l="1"/>
  <c r="D226" i="2" s="1"/>
  <c r="F226" i="2" l="1"/>
  <c r="I226" i="2"/>
  <c r="K226" i="2" s="1"/>
  <c r="G226" i="2" l="1"/>
  <c r="H226" i="2" s="1"/>
  <c r="L226" i="2" s="1"/>
  <c r="J226" i="2" l="1"/>
  <c r="D227" i="2" s="1"/>
  <c r="F227" i="2" l="1"/>
  <c r="I227" i="2"/>
  <c r="K227" i="2" s="1"/>
  <c r="G227" i="2" l="1"/>
  <c r="H227" i="2" s="1"/>
  <c r="L227" i="2" s="1"/>
  <c r="J227" i="2" l="1"/>
  <c r="D228" i="2" s="1"/>
  <c r="F228" i="2" l="1"/>
  <c r="I228" i="2"/>
  <c r="K228" i="2" s="1"/>
  <c r="G228" i="2" l="1"/>
  <c r="H228" i="2" s="1"/>
  <c r="L228" i="2" s="1"/>
  <c r="J228" i="2" l="1"/>
  <c r="D229" i="2" s="1"/>
  <c r="I229" i="2" s="1"/>
  <c r="K229" i="2" s="1"/>
  <c r="F229" i="2" l="1"/>
  <c r="G229" i="2" s="1"/>
  <c r="H229" i="2" s="1"/>
  <c r="L229" i="2" s="1"/>
  <c r="J229" i="2" l="1"/>
  <c r="D230" i="2" s="1"/>
  <c r="I230" i="2" l="1"/>
  <c r="K230" i="2" s="1"/>
  <c r="F230" i="2"/>
  <c r="G230" i="2" l="1"/>
  <c r="H230" i="2" s="1"/>
  <c r="L230" i="2" s="1"/>
  <c r="J230" i="2" l="1"/>
  <c r="D231" i="2" s="1"/>
  <c r="I231" i="2" l="1"/>
  <c r="K231" i="2" s="1"/>
  <c r="F231" i="2"/>
  <c r="G231" i="2" l="1"/>
  <c r="H231" i="2" s="1"/>
  <c r="L231" i="2" s="1"/>
  <c r="J231" i="2" l="1"/>
  <c r="D232" i="2" s="1"/>
  <c r="I232" i="2" l="1"/>
  <c r="K232" i="2" s="1"/>
  <c r="F232" i="2"/>
  <c r="G232" i="2" l="1"/>
  <c r="H232" i="2" s="1"/>
  <c r="L232" i="2" s="1"/>
  <c r="J232" i="2" l="1"/>
  <c r="D233" i="2" s="1"/>
  <c r="I233" i="2" s="1"/>
  <c r="K233" i="2" s="1"/>
  <c r="F233" i="2" l="1"/>
  <c r="G233" i="2" s="1"/>
  <c r="H233" i="2" s="1"/>
  <c r="L233" i="2" s="1"/>
  <c r="J233" i="2" l="1"/>
  <c r="D234" i="2" s="1"/>
  <c r="F234" i="2" l="1"/>
  <c r="I234" i="2"/>
  <c r="K234" i="2" s="1"/>
  <c r="G234" i="2" l="1"/>
  <c r="H234" i="2" s="1"/>
  <c r="L234" i="2" s="1"/>
  <c r="J234" i="2" l="1"/>
  <c r="D235" i="2" s="1"/>
  <c r="I235" i="2" l="1"/>
  <c r="K235" i="2" s="1"/>
  <c r="F235" i="2"/>
  <c r="G235" i="2" l="1"/>
  <c r="H235" i="2" s="1"/>
  <c r="L235" i="2" s="1"/>
  <c r="J235" i="2" l="1"/>
  <c r="D236" i="2" s="1"/>
  <c r="F236" i="2" s="1"/>
  <c r="I236" i="2" l="1"/>
  <c r="K236" i="2" s="1"/>
  <c r="G236" i="2"/>
  <c r="H236" i="2" l="1"/>
  <c r="L236" i="2" s="1"/>
  <c r="J236" i="2" l="1"/>
  <c r="D237" i="2" s="1"/>
  <c r="I237" i="2" s="1"/>
  <c r="K237" i="2" s="1"/>
  <c r="F237" i="2" l="1"/>
  <c r="G237" i="2"/>
  <c r="H237" i="2" s="1"/>
  <c r="L237" i="2" s="1"/>
  <c r="J237" i="2" l="1"/>
  <c r="D238" i="2" s="1"/>
  <c r="I238" i="2" l="1"/>
  <c r="K238" i="2" s="1"/>
  <c r="F238" i="2"/>
  <c r="G238" i="2" l="1"/>
  <c r="H238" i="2" s="1"/>
  <c r="L238" i="2" s="1"/>
  <c r="J238" i="2" l="1"/>
  <c r="D239" i="2" s="1"/>
  <c r="I239" i="2" l="1"/>
  <c r="K239" i="2" s="1"/>
  <c r="F239" i="2"/>
  <c r="G239" i="2" l="1"/>
  <c r="H239" i="2" s="1"/>
  <c r="L239" i="2" s="1"/>
  <c r="J239" i="2" l="1"/>
  <c r="D240" i="2" s="1"/>
  <c r="I240" i="2" l="1"/>
  <c r="K240" i="2" s="1"/>
  <c r="F240" i="2"/>
  <c r="G240" i="2" l="1"/>
  <c r="H240" i="2" s="1"/>
  <c r="L240" i="2" s="1"/>
  <c r="J240" i="2" l="1"/>
  <c r="D241" i="2" s="1"/>
  <c r="I241" i="2" s="1"/>
  <c r="K241" i="2" s="1"/>
  <c r="F241" i="2" l="1"/>
  <c r="G241" i="2" s="1"/>
  <c r="H241" i="2" s="1"/>
  <c r="L241" i="2" s="1"/>
  <c r="J241" i="2" l="1"/>
  <c r="D242" i="2" s="1"/>
  <c r="I242" i="2" l="1"/>
  <c r="K242" i="2" s="1"/>
  <c r="F242" i="2"/>
  <c r="G242" i="2" l="1"/>
  <c r="H242" i="2" s="1"/>
  <c r="L242" i="2" s="1"/>
  <c r="J242" i="2" l="1"/>
  <c r="D243" i="2" s="1"/>
  <c r="I243" i="2" l="1"/>
  <c r="K243" i="2" s="1"/>
  <c r="F243" i="2"/>
  <c r="G243" i="2" l="1"/>
  <c r="H243" i="2" s="1"/>
  <c r="L243" i="2" s="1"/>
  <c r="J243" i="2" l="1"/>
  <c r="D244" i="2" s="1"/>
  <c r="I244" i="2" l="1"/>
  <c r="K244" i="2" s="1"/>
  <c r="F244" i="2"/>
  <c r="G244" i="2" l="1"/>
  <c r="H244" i="2" s="1"/>
  <c r="L244" i="2" s="1"/>
  <c r="J244" i="2" l="1"/>
  <c r="D245" i="2" s="1"/>
  <c r="I245" i="2" l="1"/>
  <c r="K245" i="2" s="1"/>
  <c r="F245" i="2"/>
  <c r="G245" i="2" l="1"/>
  <c r="H245" i="2" s="1"/>
  <c r="L245" i="2" s="1"/>
  <c r="J245" i="2" l="1"/>
  <c r="D246" i="2" s="1"/>
  <c r="I246" i="2" s="1"/>
  <c r="K246" i="2" s="1"/>
  <c r="F246" i="2" l="1"/>
  <c r="G246" i="2" s="1"/>
  <c r="H246" i="2" s="1"/>
  <c r="L246" i="2" s="1"/>
  <c r="J246" i="2" l="1"/>
  <c r="D247" i="2" s="1"/>
  <c r="I247" i="2" l="1"/>
  <c r="K247" i="2" s="1"/>
  <c r="F247" i="2"/>
  <c r="G247" i="2" l="1"/>
  <c r="H247" i="2" s="1"/>
  <c r="L247" i="2" s="1"/>
  <c r="J247" i="2" l="1"/>
  <c r="D248" i="2" s="1"/>
  <c r="I248" i="2" l="1"/>
  <c r="K248" i="2" s="1"/>
  <c r="F248" i="2"/>
  <c r="G248" i="2" l="1"/>
  <c r="H248" i="2" s="1"/>
  <c r="L248" i="2" s="1"/>
  <c r="J248" i="2" l="1"/>
  <c r="D249" i="2" s="1"/>
  <c r="F249" i="2" s="1"/>
  <c r="I249" i="2" l="1"/>
  <c r="K249" i="2" s="1"/>
  <c r="G249" i="2"/>
  <c r="H249" i="2" s="1"/>
  <c r="L249" i="2" s="1"/>
  <c r="J249" i="2" l="1"/>
  <c r="D250" i="2" s="1"/>
  <c r="F250" i="2" s="1"/>
  <c r="I250" i="2" l="1"/>
  <c r="K250" i="2" s="1"/>
  <c r="G250" i="2"/>
  <c r="H250" i="2" s="1"/>
  <c r="L250" i="2" s="1"/>
  <c r="J250" i="2" l="1"/>
  <c r="D251" i="2" s="1"/>
  <c r="I251" i="2" s="1"/>
  <c r="K251" i="2" s="1"/>
  <c r="F251" i="2" l="1"/>
  <c r="G251" i="2" s="1"/>
  <c r="H251" i="2" s="1"/>
  <c r="L251" i="2" s="1"/>
  <c r="J251" i="2" l="1"/>
  <c r="D252" i="2" s="1"/>
  <c r="F252" i="2" l="1"/>
  <c r="I252" i="2"/>
  <c r="K252" i="2" s="1"/>
  <c r="G252" i="2" l="1"/>
  <c r="H252" i="2" s="1"/>
  <c r="L252" i="2" s="1"/>
  <c r="J252" i="2" l="1"/>
  <c r="D253" i="2" s="1"/>
  <c r="I253" i="2" l="1"/>
  <c r="K253" i="2" s="1"/>
  <c r="F253" i="2"/>
  <c r="G253" i="2" l="1"/>
  <c r="H253" i="2" s="1"/>
  <c r="L253" i="2" s="1"/>
  <c r="J253" i="2" l="1"/>
  <c r="D254" i="2" s="1"/>
  <c r="I254" i="2" l="1"/>
  <c r="K254" i="2" s="1"/>
  <c r="F254" i="2"/>
  <c r="G254" i="2" l="1"/>
  <c r="H254" i="2" s="1"/>
  <c r="L254" i="2" s="1"/>
  <c r="J254" i="2" l="1"/>
  <c r="D255" i="2" s="1"/>
  <c r="F255" i="2" s="1"/>
  <c r="I255" i="2" l="1"/>
  <c r="K255" i="2" s="1"/>
  <c r="G255" i="2"/>
  <c r="H255" i="2" s="1"/>
  <c r="L255" i="2" s="1"/>
  <c r="J255" i="2" l="1"/>
  <c r="D256" i="2" s="1"/>
  <c r="F256" i="2" s="1"/>
  <c r="I256" i="2" l="1"/>
  <c r="K256" i="2" s="1"/>
  <c r="G256" i="2"/>
  <c r="H256" i="2" s="1"/>
  <c r="L256" i="2" s="1"/>
  <c r="J256" i="2" l="1"/>
  <c r="D257" i="2" s="1"/>
  <c r="I257" i="2" s="1"/>
  <c r="K257" i="2" s="1"/>
  <c r="F257" i="2" l="1"/>
  <c r="G257" i="2" s="1"/>
  <c r="H257" i="2" s="1"/>
  <c r="L257" i="2" s="1"/>
  <c r="J257" i="2" l="1"/>
  <c r="D258" i="2" s="1"/>
  <c r="I258" i="2" s="1"/>
  <c r="K258" i="2" s="1"/>
  <c r="F258" i="2" l="1"/>
  <c r="G258" i="2" s="1"/>
  <c r="H258" i="2" s="1"/>
  <c r="L258" i="2" s="1"/>
  <c r="J258" i="2" l="1"/>
  <c r="D259" i="2" s="1"/>
  <c r="I259" i="2" s="1"/>
  <c r="K259" i="2" s="1"/>
  <c r="F259" i="2" l="1"/>
  <c r="G259" i="2" s="1"/>
  <c r="H259" i="2" s="1"/>
  <c r="L259" i="2" s="1"/>
  <c r="J259" i="2" l="1"/>
  <c r="D260" i="2" s="1"/>
  <c r="I260" i="2" s="1"/>
  <c r="K260" i="2" s="1"/>
  <c r="F260" i="2" l="1"/>
  <c r="G260" i="2" s="1"/>
  <c r="H260" i="2" s="1"/>
  <c r="L260" i="2" s="1"/>
  <c r="J260" i="2" l="1"/>
  <c r="D261" i="2" s="1"/>
  <c r="I261" i="2" l="1"/>
  <c r="K261" i="2" s="1"/>
  <c r="F261" i="2"/>
  <c r="G261" i="2" l="1"/>
  <c r="H261" i="2" s="1"/>
  <c r="L261" i="2" s="1"/>
  <c r="J261" i="2" l="1"/>
  <c r="D262" i="2" s="1"/>
  <c r="F262" i="2" l="1"/>
  <c r="I262" i="2"/>
  <c r="K262" i="2" s="1"/>
  <c r="G262" i="2" l="1"/>
  <c r="H262" i="2" s="1"/>
  <c r="L262" i="2" s="1"/>
  <c r="J262" i="2" l="1"/>
  <c r="D263" i="2" s="1"/>
  <c r="I263" i="2" l="1"/>
  <c r="K263" i="2" s="1"/>
  <c r="F263" i="2"/>
  <c r="G263" i="2" l="1"/>
  <c r="H263" i="2" s="1"/>
  <c r="L263" i="2" s="1"/>
  <c r="J263" i="2" l="1"/>
  <c r="D264" i="2" s="1"/>
  <c r="I264" i="2" l="1"/>
  <c r="K264" i="2" s="1"/>
  <c r="F264" i="2"/>
  <c r="G264" i="2" l="1"/>
  <c r="H264" i="2" s="1"/>
  <c r="L264" i="2" s="1"/>
  <c r="J264" i="2" l="1"/>
  <c r="D265" i="2" s="1"/>
  <c r="F265" i="2" l="1"/>
  <c r="I265" i="2"/>
  <c r="K265" i="2" s="1"/>
  <c r="G265" i="2" l="1"/>
  <c r="H265" i="2" s="1"/>
  <c r="L265" i="2" s="1"/>
  <c r="J265" i="2" l="1"/>
  <c r="D266" i="2" s="1"/>
  <c r="I266" i="2" l="1"/>
  <c r="K266" i="2" s="1"/>
  <c r="F266" i="2"/>
  <c r="G266" i="2" l="1"/>
  <c r="H266" i="2" s="1"/>
  <c r="L266" i="2" s="1"/>
  <c r="J266" i="2" l="1"/>
  <c r="D267" i="2" s="1"/>
  <c r="F267" i="2" l="1"/>
  <c r="I267" i="2"/>
  <c r="K267" i="2" s="1"/>
  <c r="G267" i="2" l="1"/>
  <c r="H267" i="2" s="1"/>
  <c r="L267" i="2" s="1"/>
  <c r="J267" i="2" l="1"/>
  <c r="D268" i="2" s="1"/>
  <c r="F268" i="2" l="1"/>
  <c r="I268" i="2"/>
  <c r="K268" i="2" s="1"/>
  <c r="G268" i="2" l="1"/>
  <c r="H268" i="2" s="1"/>
  <c r="L268" i="2" s="1"/>
  <c r="J268" i="2" l="1"/>
  <c r="D269" i="2" s="1"/>
  <c r="I269" i="2" s="1"/>
  <c r="K269" i="2" s="1"/>
  <c r="F269" i="2" l="1"/>
  <c r="G269" i="2"/>
  <c r="H269" i="2" s="1"/>
  <c r="L269" i="2" s="1"/>
  <c r="J269" i="2" l="1"/>
  <c r="D270" i="2" s="1"/>
  <c r="I270" i="2" s="1"/>
  <c r="K270" i="2" s="1"/>
  <c r="F270" i="2" l="1"/>
  <c r="G270" i="2" s="1"/>
  <c r="H270" i="2" s="1"/>
  <c r="L270" i="2" s="1"/>
  <c r="J270" i="2" l="1"/>
  <c r="D271" i="2" s="1"/>
  <c r="I271" i="2" l="1"/>
  <c r="K271" i="2" s="1"/>
  <c r="F271" i="2"/>
  <c r="G271" i="2" l="1"/>
  <c r="H271" i="2" s="1"/>
  <c r="L271" i="2" s="1"/>
  <c r="J271" i="2" l="1"/>
  <c r="D272" i="2" s="1"/>
  <c r="I272" i="2" s="1"/>
  <c r="K272" i="2" s="1"/>
  <c r="F272" i="2" l="1"/>
  <c r="G272" i="2"/>
  <c r="H272" i="2" s="1"/>
  <c r="L272" i="2" s="1"/>
  <c r="J272" i="2" l="1"/>
  <c r="D273" i="2" s="1"/>
  <c r="F273" i="2" l="1"/>
  <c r="I273" i="2"/>
  <c r="K273" i="2" s="1"/>
  <c r="G273" i="2" l="1"/>
  <c r="H273" i="2" s="1"/>
  <c r="L273" i="2" s="1"/>
  <c r="J273" i="2" l="1"/>
  <c r="D274" i="2" s="1"/>
  <c r="I274" i="2" l="1"/>
  <c r="K274" i="2" s="1"/>
  <c r="F274" i="2"/>
  <c r="G274" i="2" l="1"/>
  <c r="H274" i="2" s="1"/>
  <c r="L274" i="2" s="1"/>
  <c r="J274" i="2" l="1"/>
  <c r="D275" i="2" s="1"/>
  <c r="F275" i="2" l="1"/>
  <c r="I275" i="2"/>
  <c r="K275" i="2" s="1"/>
  <c r="G275" i="2" l="1"/>
  <c r="H275" i="2" s="1"/>
  <c r="L275" i="2" s="1"/>
  <c r="J275" i="2" l="1"/>
  <c r="D276" i="2" s="1"/>
  <c r="F276" i="2" l="1"/>
  <c r="I276" i="2"/>
  <c r="K276" i="2" s="1"/>
  <c r="G276" i="2" l="1"/>
  <c r="H276" i="2" s="1"/>
  <c r="L276" i="2" s="1"/>
  <c r="J276" i="2" l="1"/>
  <c r="D277" i="2" s="1"/>
  <c r="I277" i="2" s="1"/>
  <c r="K277" i="2" s="1"/>
  <c r="F277" i="2" l="1"/>
  <c r="G277" i="2" s="1"/>
  <c r="H277" i="2" s="1"/>
  <c r="L277" i="2" s="1"/>
  <c r="J277" i="2" l="1"/>
  <c r="D278" i="2" s="1"/>
  <c r="I278" i="2" s="1"/>
  <c r="K278" i="2" s="1"/>
  <c r="F278" i="2" l="1"/>
  <c r="G278" i="2" s="1"/>
  <c r="H278" i="2" s="1"/>
  <c r="L278" i="2" s="1"/>
  <c r="J278" i="2" l="1"/>
  <c r="D279" i="2" s="1"/>
  <c r="I279" i="2" l="1"/>
  <c r="K279" i="2" s="1"/>
  <c r="F279" i="2"/>
  <c r="G279" i="2" l="1"/>
  <c r="H279" i="2" s="1"/>
  <c r="L279" i="2" s="1"/>
  <c r="J279" i="2" l="1"/>
  <c r="D280" i="2" s="1"/>
  <c r="I280" i="2" s="1"/>
  <c r="K280" i="2" s="1"/>
  <c r="F280" i="2" l="1"/>
  <c r="G280" i="2" s="1"/>
  <c r="H280" i="2" s="1"/>
  <c r="L280" i="2" s="1"/>
  <c r="J280" i="2" l="1"/>
  <c r="D281" i="2" s="1"/>
  <c r="I281" i="2" l="1"/>
  <c r="K281" i="2" s="1"/>
  <c r="F281" i="2"/>
  <c r="G281" i="2" l="1"/>
  <c r="H281" i="2" s="1"/>
  <c r="L281" i="2" s="1"/>
  <c r="J281" i="2" l="1"/>
  <c r="D282" i="2" s="1"/>
  <c r="I282" i="2" s="1"/>
  <c r="K282" i="2" s="1"/>
  <c r="F282" i="2" l="1"/>
  <c r="G282" i="2" s="1"/>
  <c r="H282" i="2" s="1"/>
  <c r="L282" i="2" s="1"/>
  <c r="J282" i="2" l="1"/>
  <c r="D283" i="2" s="1"/>
  <c r="I283" i="2" l="1"/>
  <c r="K283" i="2" s="1"/>
  <c r="F283" i="2"/>
  <c r="G283" i="2" l="1"/>
  <c r="H283" i="2" s="1"/>
  <c r="L283" i="2" s="1"/>
  <c r="J283" i="2" l="1"/>
  <c r="D284" i="2" s="1"/>
  <c r="I284" i="2" l="1"/>
  <c r="K284" i="2" s="1"/>
  <c r="F284" i="2"/>
  <c r="G284" i="2" l="1"/>
  <c r="H284" i="2" s="1"/>
  <c r="L284" i="2" s="1"/>
  <c r="J284" i="2" l="1"/>
  <c r="D285" i="2" s="1"/>
  <c r="I285" i="2" s="1"/>
  <c r="K285" i="2" s="1"/>
  <c r="F285" i="2" l="1"/>
  <c r="G285" i="2" s="1"/>
  <c r="H285" i="2" s="1"/>
  <c r="L285" i="2" s="1"/>
  <c r="J285" i="2" l="1"/>
  <c r="D286" i="2" s="1"/>
  <c r="F286" i="2" l="1"/>
  <c r="I286" i="2"/>
  <c r="K286" i="2" s="1"/>
  <c r="G286" i="2" l="1"/>
  <c r="H286" i="2" s="1"/>
  <c r="L286" i="2" s="1"/>
  <c r="J286" i="2" l="1"/>
  <c r="D287" i="2" s="1"/>
  <c r="I287" i="2" l="1"/>
  <c r="K287" i="2" s="1"/>
  <c r="F287" i="2"/>
  <c r="G287" i="2" l="1"/>
  <c r="H287" i="2" s="1"/>
  <c r="L287" i="2" s="1"/>
  <c r="J287" i="2" l="1"/>
  <c r="D288" i="2" s="1"/>
  <c r="I288" i="2" s="1"/>
  <c r="K288" i="2" s="1"/>
  <c r="F288" i="2" l="1"/>
  <c r="G288" i="2" s="1"/>
  <c r="H288" i="2" s="1"/>
  <c r="L288" i="2" s="1"/>
  <c r="J288" i="2" l="1"/>
  <c r="D289" i="2" s="1"/>
  <c r="I289" i="2" l="1"/>
  <c r="K289" i="2" s="1"/>
  <c r="F289" i="2"/>
  <c r="G289" i="2" l="1"/>
  <c r="H289" i="2" s="1"/>
  <c r="L289" i="2" s="1"/>
  <c r="J289" i="2" l="1"/>
  <c r="D290" i="2" s="1"/>
  <c r="I290" i="2" s="1"/>
  <c r="K290" i="2" s="1"/>
  <c r="F290" i="2" l="1"/>
  <c r="G290" i="2" s="1"/>
  <c r="H290" i="2" s="1"/>
  <c r="L290" i="2" s="1"/>
  <c r="J290" i="2" l="1"/>
  <c r="D291" i="2" s="1"/>
  <c r="I291" i="2" l="1"/>
  <c r="K291" i="2" s="1"/>
  <c r="F291" i="2"/>
  <c r="G291" i="2" l="1"/>
  <c r="H291" i="2" s="1"/>
  <c r="L291" i="2" s="1"/>
  <c r="J291" i="2" l="1"/>
  <c r="D292" i="2" s="1"/>
  <c r="F292" i="2" l="1"/>
  <c r="I292" i="2"/>
  <c r="K292" i="2" s="1"/>
  <c r="G292" i="2" l="1"/>
  <c r="H292" i="2" s="1"/>
  <c r="L292" i="2" s="1"/>
  <c r="J292" i="2" l="1"/>
  <c r="D293" i="2" s="1"/>
  <c r="I293" i="2" l="1"/>
  <c r="K293" i="2" s="1"/>
  <c r="F293" i="2"/>
  <c r="G293" i="2" l="1"/>
  <c r="H293" i="2" s="1"/>
  <c r="L293" i="2" s="1"/>
  <c r="J293" i="2" l="1"/>
  <c r="D294" i="2" s="1"/>
  <c r="I294" i="2" s="1"/>
  <c r="K294" i="2" s="1"/>
  <c r="F294" i="2" l="1"/>
  <c r="G294" i="2" s="1"/>
  <c r="H294" i="2" s="1"/>
  <c r="L294" i="2" s="1"/>
  <c r="J294" i="2" l="1"/>
  <c r="D295" i="2" s="1"/>
  <c r="I295" i="2" l="1"/>
  <c r="K295" i="2" s="1"/>
  <c r="F295" i="2"/>
  <c r="G295" i="2" l="1"/>
  <c r="H295" i="2" s="1"/>
  <c r="L295" i="2" s="1"/>
  <c r="J295" i="2" l="1"/>
  <c r="D296" i="2" s="1"/>
  <c r="I296" i="2" s="1"/>
  <c r="K296" i="2" s="1"/>
  <c r="F296" i="2" l="1"/>
  <c r="G296" i="2" s="1"/>
  <c r="H296" i="2" s="1"/>
  <c r="L296" i="2" s="1"/>
  <c r="J296" i="2" l="1"/>
  <c r="D297" i="2" s="1"/>
  <c r="F297" i="2" l="1"/>
  <c r="I297" i="2"/>
  <c r="K297" i="2" s="1"/>
  <c r="G297" i="2" l="1"/>
  <c r="H297" i="2" s="1"/>
  <c r="L297" i="2" s="1"/>
  <c r="J297" i="2" l="1"/>
  <c r="D298" i="2" s="1"/>
  <c r="I298" i="2" l="1"/>
  <c r="K298" i="2" s="1"/>
  <c r="F298" i="2"/>
  <c r="G298" i="2" l="1"/>
  <c r="H298" i="2" s="1"/>
  <c r="L298" i="2" s="1"/>
  <c r="J298" i="2" l="1"/>
  <c r="D299" i="2" s="1"/>
  <c r="I299" i="2" s="1"/>
  <c r="K299" i="2" s="1"/>
  <c r="F299" i="2" l="1"/>
  <c r="G299" i="2" s="1"/>
  <c r="H299" i="2" s="1"/>
  <c r="L299" i="2" s="1"/>
  <c r="J299" i="2" l="1"/>
  <c r="D300" i="2" s="1"/>
  <c r="F300" i="2" s="1"/>
  <c r="I300" i="2" l="1"/>
  <c r="K300" i="2" s="1"/>
  <c r="G300" i="2"/>
  <c r="H300" i="2" s="1"/>
  <c r="L300" i="2" s="1"/>
  <c r="J300" i="2" l="1"/>
  <c r="D301" i="2" s="1"/>
  <c r="I301" i="2" l="1"/>
  <c r="K301" i="2" s="1"/>
  <c r="F301" i="2"/>
  <c r="G301" i="2" l="1"/>
  <c r="H301" i="2" s="1"/>
  <c r="L301" i="2" s="1"/>
  <c r="J301" i="2" l="1"/>
  <c r="D302" i="2" s="1"/>
  <c r="F302" i="2" s="1"/>
  <c r="I302" i="2" l="1"/>
  <c r="K302" i="2" s="1"/>
  <c r="G302" i="2"/>
  <c r="H302" i="2" l="1"/>
  <c r="L302" i="2" s="1"/>
  <c r="J302" i="2" l="1"/>
  <c r="D303" i="2" s="1"/>
  <c r="F303" i="2" s="1"/>
  <c r="I303" i="2" l="1"/>
  <c r="K303" i="2" s="1"/>
  <c r="G303" i="2"/>
  <c r="H303" i="2" l="1"/>
  <c r="L303" i="2" l="1"/>
  <c r="J303" i="2"/>
  <c r="D304" i="2" s="1"/>
  <c r="I304" i="2" l="1"/>
  <c r="K304" i="2" s="1"/>
  <c r="F304" i="2"/>
  <c r="G304" i="2" s="1"/>
  <c r="H304" i="2" s="1"/>
  <c r="L304" i="2" s="1"/>
  <c r="J304" i="2" l="1"/>
  <c r="D305" i="2" s="1"/>
  <c r="F305" i="2" s="1"/>
  <c r="I305" i="2" l="1"/>
  <c r="K305" i="2" s="1"/>
  <c r="G305" i="2"/>
  <c r="H305" i="2" l="1"/>
  <c r="L305" i="2" s="1"/>
  <c r="J305" i="2" l="1"/>
  <c r="D306" i="2" s="1"/>
  <c r="I306" i="2" s="1"/>
  <c r="K306" i="2" s="1"/>
  <c r="F306" i="2" l="1"/>
  <c r="G306" i="2" s="1"/>
  <c r="H306" i="2" s="1"/>
  <c r="L306" i="2" s="1"/>
  <c r="J306" i="2" l="1"/>
  <c r="D307" i="2" s="1"/>
  <c r="I307" i="2" l="1"/>
  <c r="K307" i="2" s="1"/>
  <c r="F307" i="2"/>
  <c r="G307" i="2" l="1"/>
  <c r="H307" i="2" s="1"/>
  <c r="L307" i="2" s="1"/>
  <c r="J307" i="2" l="1"/>
  <c r="D308" i="2" s="1"/>
  <c r="I308" i="2" l="1"/>
  <c r="K308" i="2" s="1"/>
  <c r="F308" i="2"/>
  <c r="G308" i="2" l="1"/>
  <c r="H308" i="2" s="1"/>
  <c r="L308" i="2" s="1"/>
  <c r="J308" i="2" l="1"/>
  <c r="D309" i="2" s="1"/>
  <c r="I309" i="2" s="1"/>
  <c r="K309" i="2" s="1"/>
  <c r="F309" i="2" l="1"/>
  <c r="G309" i="2"/>
  <c r="H309" i="2" s="1"/>
  <c r="L309" i="2" s="1"/>
  <c r="J309" i="2" l="1"/>
  <c r="D310" i="2" s="1"/>
  <c r="F310" i="2" l="1"/>
  <c r="I310" i="2"/>
  <c r="K310" i="2" s="1"/>
  <c r="G310" i="2" l="1"/>
  <c r="H310" i="2" s="1"/>
  <c r="L310" i="2" s="1"/>
  <c r="J310" i="2" l="1"/>
  <c r="D311" i="2" s="1"/>
  <c r="F311" i="2" l="1"/>
  <c r="I311" i="2"/>
  <c r="K311" i="2" s="1"/>
  <c r="G311" i="2" l="1"/>
  <c r="H311" i="2" s="1"/>
  <c r="L311" i="2" s="1"/>
  <c r="J311" i="2" l="1"/>
  <c r="D312" i="2" s="1"/>
  <c r="I312" i="2" l="1"/>
  <c r="K312" i="2" s="1"/>
  <c r="F312" i="2"/>
  <c r="G312" i="2" l="1"/>
  <c r="H312" i="2" s="1"/>
  <c r="L312" i="2" s="1"/>
  <c r="J312" i="2" l="1"/>
  <c r="D313" i="2" s="1"/>
  <c r="I313" i="2" s="1"/>
  <c r="K313" i="2" s="1"/>
  <c r="F313" i="2" l="1"/>
  <c r="G313" i="2"/>
  <c r="H313" i="2" s="1"/>
  <c r="L313" i="2" s="1"/>
  <c r="J313" i="2" l="1"/>
  <c r="D314" i="2" s="1"/>
  <c r="I314" i="2" l="1"/>
  <c r="K314" i="2" s="1"/>
  <c r="F314" i="2"/>
  <c r="G314" i="2" l="1"/>
  <c r="H314" i="2" s="1"/>
  <c r="L314" i="2" s="1"/>
  <c r="J314" i="2" l="1"/>
  <c r="D315" i="2" s="1"/>
  <c r="I315" i="2" l="1"/>
  <c r="K315" i="2" s="1"/>
  <c r="F315" i="2"/>
  <c r="G315" i="2" l="1"/>
  <c r="H315" i="2" s="1"/>
  <c r="L315" i="2" s="1"/>
  <c r="J315" i="2" l="1"/>
  <c r="D316" i="2" s="1"/>
  <c r="I316" i="2" s="1"/>
  <c r="K316" i="2" s="1"/>
  <c r="F316" i="2" l="1"/>
  <c r="G316" i="2" s="1"/>
  <c r="H316" i="2" s="1"/>
  <c r="L316" i="2" s="1"/>
  <c r="J316" i="2" l="1"/>
  <c r="D317" i="2" s="1"/>
  <c r="F317" i="2" s="1"/>
  <c r="I317" i="2" l="1"/>
  <c r="K317" i="2" s="1"/>
  <c r="G317" i="2"/>
  <c r="H317" i="2" s="1"/>
  <c r="L317" i="2" s="1"/>
  <c r="J317" i="2" l="1"/>
  <c r="D318" i="2" s="1"/>
  <c r="I318" i="2" l="1"/>
  <c r="K318" i="2" s="1"/>
  <c r="F318" i="2"/>
  <c r="G318" i="2" l="1"/>
  <c r="H318" i="2" s="1"/>
  <c r="L318" i="2" s="1"/>
  <c r="J318" i="2" l="1"/>
  <c r="D319" i="2" s="1"/>
  <c r="I319" i="2" l="1"/>
  <c r="K319" i="2" s="1"/>
  <c r="F319" i="2"/>
  <c r="G319" i="2" l="1"/>
  <c r="H319" i="2" s="1"/>
  <c r="L319" i="2" s="1"/>
  <c r="J319" i="2" l="1"/>
  <c r="D320" i="2" s="1"/>
  <c r="I320" i="2" l="1"/>
  <c r="K320" i="2" s="1"/>
  <c r="F320" i="2"/>
  <c r="G320" i="2" l="1"/>
  <c r="H320" i="2" s="1"/>
  <c r="L320" i="2" s="1"/>
  <c r="J320" i="2" l="1"/>
  <c r="D321" i="2" s="1"/>
  <c r="I321" i="2" l="1"/>
  <c r="K321" i="2" s="1"/>
  <c r="F321" i="2"/>
  <c r="G321" i="2" l="1"/>
  <c r="H321" i="2" s="1"/>
  <c r="L321" i="2" s="1"/>
  <c r="J321" i="2" l="1"/>
  <c r="D322" i="2" s="1"/>
  <c r="I322" i="2" l="1"/>
  <c r="K322" i="2" s="1"/>
  <c r="F322" i="2"/>
  <c r="G322" i="2" l="1"/>
  <c r="H322" i="2" s="1"/>
  <c r="L322" i="2" s="1"/>
  <c r="J322" i="2" l="1"/>
  <c r="D323" i="2" s="1"/>
  <c r="I323" i="2" l="1"/>
  <c r="K323" i="2" s="1"/>
  <c r="F323" i="2"/>
  <c r="G323" i="2" l="1"/>
  <c r="H323" i="2" s="1"/>
  <c r="L323" i="2" s="1"/>
  <c r="J323" i="2" l="1"/>
  <c r="D324" i="2" s="1"/>
  <c r="I324" i="2" l="1"/>
  <c r="K324" i="2" s="1"/>
  <c r="F324" i="2"/>
  <c r="G324" i="2" l="1"/>
  <c r="H324" i="2" s="1"/>
  <c r="L324" i="2" s="1"/>
  <c r="J324" i="2" l="1"/>
  <c r="D325" i="2" s="1"/>
  <c r="F325" i="2" s="1"/>
  <c r="I325" i="2" l="1"/>
  <c r="K325" i="2" s="1"/>
  <c r="G325" i="2"/>
  <c r="H325" i="2" l="1"/>
  <c r="L325" i="2" s="1"/>
  <c r="J325" i="2"/>
  <c r="D326" i="2" s="1"/>
  <c r="I326" i="2" s="1"/>
  <c r="K326" i="2" s="1"/>
  <c r="F326" i="2" l="1"/>
  <c r="G326" i="2" s="1"/>
  <c r="H326" i="2" s="1"/>
  <c r="L326" i="2" s="1"/>
  <c r="J326" i="2" l="1"/>
  <c r="D327" i="2" s="1"/>
  <c r="F327" i="2" s="1"/>
  <c r="I327" i="2" l="1"/>
  <c r="K327" i="2" s="1"/>
  <c r="G327" i="2"/>
  <c r="H327" i="2" s="1"/>
  <c r="L327" i="2" s="1"/>
  <c r="J327" i="2" l="1"/>
  <c r="D328" i="2" s="1"/>
  <c r="I328" i="2" s="1"/>
  <c r="K328" i="2" s="1"/>
  <c r="F328" i="2" l="1"/>
  <c r="G328" i="2" s="1"/>
  <c r="H328" i="2" s="1"/>
  <c r="L328" i="2" s="1"/>
  <c r="J328" i="2" l="1"/>
  <c r="D329" i="2" s="1"/>
  <c r="I329" i="2" l="1"/>
  <c r="K329" i="2" s="1"/>
  <c r="F329" i="2"/>
  <c r="G329" i="2" l="1"/>
  <c r="H329" i="2" s="1"/>
  <c r="L329" i="2" s="1"/>
  <c r="J329" i="2" l="1"/>
  <c r="D330" i="2" s="1"/>
  <c r="I330" i="2" l="1"/>
  <c r="K330" i="2" s="1"/>
  <c r="F330" i="2"/>
  <c r="G330" i="2" l="1"/>
  <c r="H330" i="2" s="1"/>
  <c r="L330" i="2" s="1"/>
  <c r="J330" i="2" l="1"/>
  <c r="D331" i="2" s="1"/>
  <c r="I331" i="2" s="1"/>
  <c r="K331" i="2" s="1"/>
  <c r="F331" i="2" l="1"/>
  <c r="G331" i="2" s="1"/>
  <c r="H331" i="2" s="1"/>
  <c r="L331" i="2" s="1"/>
  <c r="J331" i="2" l="1"/>
  <c r="D332" i="2" s="1"/>
  <c r="F332" i="2" s="1"/>
  <c r="I332" i="2" l="1"/>
  <c r="K332" i="2" s="1"/>
  <c r="G332" i="2"/>
  <c r="H332" i="2" s="1"/>
  <c r="L332" i="2" s="1"/>
  <c r="J332" i="2" l="1"/>
  <c r="D333" i="2" s="1"/>
  <c r="F333" i="2" l="1"/>
  <c r="I333" i="2"/>
  <c r="K333" i="2" s="1"/>
  <c r="G333" i="2" l="1"/>
  <c r="H333" i="2" s="1"/>
  <c r="L333" i="2" s="1"/>
  <c r="J333" i="2" l="1"/>
  <c r="D334" i="2" s="1"/>
  <c r="F334" i="2" s="1"/>
  <c r="I334" i="2" l="1"/>
  <c r="K334" i="2" s="1"/>
  <c r="G334" i="2"/>
  <c r="H334" i="2" s="1"/>
  <c r="L334" i="2" s="1"/>
  <c r="J334" i="2" l="1"/>
  <c r="D335" i="2" s="1"/>
  <c r="F335" i="2" l="1"/>
  <c r="I335" i="2"/>
  <c r="K335" i="2" s="1"/>
  <c r="G335" i="2" l="1"/>
  <c r="H335" i="2" s="1"/>
  <c r="L335" i="2" s="1"/>
  <c r="J335" i="2" l="1"/>
  <c r="D336" i="2" s="1"/>
  <c r="I336" i="2" l="1"/>
  <c r="K336" i="2" s="1"/>
  <c r="F336" i="2"/>
  <c r="G336" i="2" l="1"/>
  <c r="H336" i="2" s="1"/>
  <c r="L336" i="2" s="1"/>
  <c r="J336" i="2" l="1"/>
  <c r="D337" i="2" s="1"/>
  <c r="I337" i="2" l="1"/>
  <c r="K337" i="2" s="1"/>
  <c r="F337" i="2"/>
  <c r="G337" i="2" l="1"/>
  <c r="H337" i="2" s="1"/>
  <c r="L337" i="2" s="1"/>
  <c r="J337" i="2" l="1"/>
  <c r="D338" i="2" s="1"/>
  <c r="I338" i="2" l="1"/>
  <c r="K338" i="2" s="1"/>
  <c r="F338" i="2"/>
  <c r="G338" i="2" l="1"/>
  <c r="H338" i="2" s="1"/>
  <c r="L338" i="2" s="1"/>
  <c r="J338" i="2" l="1"/>
  <c r="D339" i="2" s="1"/>
  <c r="F339" i="2" l="1"/>
  <c r="I339" i="2"/>
  <c r="K339" i="2" s="1"/>
  <c r="G339" i="2" l="1"/>
  <c r="H339" i="2" s="1"/>
  <c r="L339" i="2" s="1"/>
  <c r="J339" i="2" l="1"/>
  <c r="D340" i="2" s="1"/>
  <c r="I340" i="2" l="1"/>
  <c r="K340" i="2" s="1"/>
  <c r="F340" i="2"/>
  <c r="G340" i="2" l="1"/>
  <c r="H340" i="2" s="1"/>
  <c r="L340" i="2" s="1"/>
  <c r="J340" i="2" l="1"/>
  <c r="D341" i="2" s="1"/>
  <c r="F341" i="2" s="1"/>
  <c r="I341" i="2" l="1"/>
  <c r="K341" i="2" s="1"/>
  <c r="G341" i="2"/>
  <c r="H341" i="2" l="1"/>
  <c r="L341" i="2" s="1"/>
  <c r="J341" i="2"/>
  <c r="D342" i="2" s="1"/>
  <c r="I342" i="2" l="1"/>
  <c r="K342" i="2" s="1"/>
  <c r="F342" i="2"/>
  <c r="G342" i="2" l="1"/>
  <c r="H342" i="2" s="1"/>
  <c r="L342" i="2" s="1"/>
  <c r="J342" i="2" l="1"/>
  <c r="D343" i="2" s="1"/>
  <c r="I343" i="2" l="1"/>
  <c r="K343" i="2" s="1"/>
  <c r="F343" i="2"/>
  <c r="G343" i="2" l="1"/>
  <c r="H343" i="2" s="1"/>
  <c r="L343" i="2" s="1"/>
  <c r="J343" i="2" l="1"/>
  <c r="D344" i="2" s="1"/>
  <c r="I344" i="2" l="1"/>
  <c r="K344" i="2" s="1"/>
  <c r="F344" i="2"/>
  <c r="G344" i="2" l="1"/>
  <c r="H344" i="2" s="1"/>
  <c r="L344" i="2" s="1"/>
  <c r="J344" i="2" l="1"/>
  <c r="D345" i="2" s="1"/>
  <c r="I345" i="2" l="1"/>
  <c r="K345" i="2" s="1"/>
  <c r="F345" i="2"/>
  <c r="G345" i="2" l="1"/>
  <c r="H345" i="2" s="1"/>
  <c r="L345" i="2" s="1"/>
  <c r="J345" i="2" l="1"/>
  <c r="D346" i="2" s="1"/>
  <c r="I346" i="2" l="1"/>
  <c r="K346" i="2" s="1"/>
  <c r="F346" i="2"/>
  <c r="G346" i="2" l="1"/>
  <c r="H346" i="2" s="1"/>
  <c r="L346" i="2" s="1"/>
  <c r="J346" i="2" l="1"/>
  <c r="D347" i="2" s="1"/>
  <c r="I347" i="2" s="1"/>
  <c r="K347" i="2" s="1"/>
  <c r="F347" i="2" l="1"/>
  <c r="G347" i="2" s="1"/>
  <c r="H347" i="2" s="1"/>
  <c r="L347" i="2" s="1"/>
  <c r="J347" i="2" l="1"/>
  <c r="D348" i="2" s="1"/>
  <c r="I348" i="2" l="1"/>
  <c r="K348" i="2" s="1"/>
  <c r="F348" i="2"/>
  <c r="G348" i="2" l="1"/>
  <c r="H348" i="2" s="1"/>
  <c r="L348" i="2" s="1"/>
  <c r="J348" i="2" l="1"/>
  <c r="D349" i="2" s="1"/>
  <c r="I349" i="2" s="1"/>
  <c r="K349" i="2" s="1"/>
  <c r="F349" i="2" l="1"/>
  <c r="G349" i="2" s="1"/>
  <c r="H349" i="2" s="1"/>
  <c r="L349" i="2" s="1"/>
  <c r="J349" i="2" l="1"/>
  <c r="D350" i="2" s="1"/>
  <c r="I350" i="2" l="1"/>
  <c r="K350" i="2" s="1"/>
  <c r="F350" i="2"/>
  <c r="G350" i="2" l="1"/>
  <c r="H350" i="2" s="1"/>
  <c r="L350" i="2" s="1"/>
  <c r="J350" i="2" l="1"/>
  <c r="D351" i="2" s="1"/>
  <c r="I351" i="2" l="1"/>
  <c r="K351" i="2" s="1"/>
  <c r="F351" i="2"/>
  <c r="G351" i="2" l="1"/>
  <c r="H351" i="2" s="1"/>
  <c r="L351" i="2" s="1"/>
  <c r="J351" i="2" l="1"/>
  <c r="D352" i="2" s="1"/>
  <c r="I352" i="2" s="1"/>
  <c r="K352" i="2" s="1"/>
  <c r="F352" i="2" l="1"/>
  <c r="G352" i="2" s="1"/>
  <c r="H352" i="2" s="1"/>
  <c r="L352" i="2" s="1"/>
  <c r="J352" i="2" l="1"/>
  <c r="D353" i="2" s="1"/>
  <c r="F353" i="2" s="1"/>
  <c r="I353" i="2" l="1"/>
  <c r="K353" i="2" s="1"/>
  <c r="G353" i="2"/>
  <c r="H353" i="2" l="1"/>
  <c r="L353" i="2" l="1"/>
  <c r="J353" i="2"/>
  <c r="D354" i="2" s="1"/>
  <c r="I354" i="2" l="1"/>
  <c r="K354" i="2" s="1"/>
  <c r="F354" i="2"/>
  <c r="G354" i="2" l="1"/>
  <c r="H354" i="2" s="1"/>
  <c r="L354" i="2" s="1"/>
  <c r="J354" i="2" l="1"/>
  <c r="D355" i="2" s="1"/>
  <c r="I355" i="2" s="1"/>
  <c r="K355" i="2" s="1"/>
  <c r="F355" i="2" l="1"/>
  <c r="G355" i="2" s="1"/>
  <c r="H355" i="2" s="1"/>
  <c r="L355" i="2" s="1"/>
  <c r="J355" i="2" l="1"/>
  <c r="D356" i="2" s="1"/>
  <c r="F356" i="2" l="1"/>
  <c r="I356" i="2"/>
  <c r="K356" i="2" s="1"/>
  <c r="G356" i="2" l="1"/>
  <c r="H356" i="2" s="1"/>
  <c r="L356" i="2" s="1"/>
  <c r="J356" i="2" l="1"/>
  <c r="D357" i="2" s="1"/>
  <c r="F357" i="2" s="1"/>
  <c r="G357" i="2" s="1"/>
  <c r="I357" i="2" l="1"/>
  <c r="K357" i="2" s="1"/>
  <c r="H357" i="2"/>
  <c r="L357" i="2" l="1"/>
  <c r="J357" i="2"/>
  <c r="D358" i="2" s="1"/>
  <c r="I358" i="2" l="1"/>
  <c r="K358" i="2" s="1"/>
  <c r="F358" i="2"/>
  <c r="G358" i="2" s="1"/>
  <c r="H358" i="2" s="1"/>
  <c r="L358" i="2" s="1"/>
  <c r="J358" i="2" l="1"/>
  <c r="D359" i="2" s="1"/>
  <c r="I359" i="2" s="1"/>
  <c r="K359" i="2" s="1"/>
  <c r="F359" i="2" l="1"/>
  <c r="G359" i="2" s="1"/>
  <c r="H359" i="2" s="1"/>
  <c r="L359" i="2" s="1"/>
  <c r="J359" i="2" l="1"/>
  <c r="D360" i="2" s="1"/>
  <c r="I360" i="2" l="1"/>
  <c r="K360" i="2" s="1"/>
  <c r="F360" i="2"/>
  <c r="G360" i="2" l="1"/>
  <c r="H360" i="2" s="1"/>
  <c r="L360" i="2" s="1"/>
  <c r="J360" i="2" l="1"/>
  <c r="D361" i="2" s="1"/>
  <c r="F361" i="2" l="1"/>
  <c r="I361" i="2"/>
  <c r="K361" i="2" s="1"/>
  <c r="G361" i="2" l="1"/>
  <c r="H361" i="2" s="1"/>
  <c r="L361" i="2" s="1"/>
  <c r="J361" i="2" l="1"/>
  <c r="D362" i="2" s="1"/>
  <c r="I362" i="2" l="1"/>
  <c r="K362" i="2" s="1"/>
  <c r="F362" i="2"/>
  <c r="G362" i="2" l="1"/>
  <c r="H362" i="2" s="1"/>
  <c r="L362" i="2" s="1"/>
  <c r="J362" i="2" l="1"/>
  <c r="D363" i="2" s="1"/>
  <c r="F363" i="2" l="1"/>
  <c r="I363" i="2"/>
  <c r="K363" i="2" s="1"/>
  <c r="G363" i="2" l="1"/>
  <c r="H363" i="2" s="1"/>
  <c r="L363" i="2" s="1"/>
  <c r="J363" i="2" l="1"/>
  <c r="D364" i="2" s="1"/>
  <c r="I364" i="2" l="1"/>
  <c r="K364" i="2" s="1"/>
  <c r="F364" i="2"/>
  <c r="G364" i="2" l="1"/>
  <c r="H364" i="2" s="1"/>
  <c r="L364" i="2" s="1"/>
  <c r="J364" i="2" l="1"/>
  <c r="D365" i="2" s="1"/>
  <c r="I365" i="2" s="1"/>
  <c r="K365" i="2" s="1"/>
  <c r="F365" i="2" l="1"/>
  <c r="G365" i="2" s="1"/>
  <c r="H365" i="2" s="1"/>
  <c r="L365" i="2" s="1"/>
  <c r="J365" i="2" l="1"/>
  <c r="D366" i="2" s="1"/>
  <c r="I366" i="2" l="1"/>
  <c r="K366" i="2" s="1"/>
  <c r="F366" i="2"/>
  <c r="G366" i="2" l="1"/>
  <c r="H366" i="2" s="1"/>
  <c r="L366" i="2" s="1"/>
  <c r="J366" i="2" l="1"/>
  <c r="D367" i="2" s="1"/>
  <c r="F367" i="2" l="1"/>
  <c r="I367" i="2"/>
  <c r="K367" i="2" s="1"/>
  <c r="G367" i="2" l="1"/>
  <c r="H367" i="2" s="1"/>
  <c r="L367" i="2" s="1"/>
  <c r="J367" i="2" l="1"/>
  <c r="D368" i="2" s="1"/>
  <c r="F368" i="2" l="1"/>
  <c r="I368" i="2"/>
  <c r="K368" i="2" s="1"/>
  <c r="G368" i="2" l="1"/>
  <c r="H368" i="2" s="1"/>
  <c r="L368" i="2" s="1"/>
  <c r="J368" i="2" l="1"/>
  <c r="D369" i="2" s="1"/>
  <c r="I369" i="2" l="1"/>
  <c r="K369" i="2" s="1"/>
  <c r="F369" i="2"/>
  <c r="G369" i="2" l="1"/>
  <c r="H369" i="2" s="1"/>
  <c r="L369" i="2" s="1"/>
  <c r="J369" i="2" l="1"/>
  <c r="D370" i="2" s="1"/>
  <c r="I370" i="2" s="1"/>
  <c r="K370" i="2" s="1"/>
  <c r="F370" i="2" l="1"/>
  <c r="G370" i="2" s="1"/>
  <c r="H370" i="2" s="1"/>
  <c r="L370" i="2" s="1"/>
  <c r="J370" i="2" l="1"/>
  <c r="D371" i="2" s="1"/>
  <c r="I371" i="2" l="1"/>
  <c r="K371" i="2" s="1"/>
  <c r="F371" i="2"/>
  <c r="G371" i="2" l="1"/>
  <c r="H371" i="2" s="1"/>
  <c r="L371" i="2" s="1"/>
  <c r="J371" i="2" l="1"/>
  <c r="D372" i="2" s="1"/>
  <c r="I372" i="2" l="1"/>
  <c r="F372" i="2"/>
  <c r="K372" i="2" l="1"/>
  <c r="I8" i="2"/>
  <c r="G372" i="2"/>
  <c r="H372" i="2" s="1"/>
  <c r="L372" i="2" s="1"/>
  <c r="J372" i="2"/>
  <c r="I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Treston Wold</author>
  </authors>
  <commentList>
    <comment ref="E4" authorId="0" shapeId="0" xr:uid="{715C6D0A-FA15-DE4D-82F7-5C0C73137F8B}">
      <text>
        <r>
          <rPr>
            <b/>
            <sz val="10"/>
            <color rgb="FF000000"/>
            <rFont val="Tahoma"/>
            <family val="2"/>
          </rPr>
          <t>EFS: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Fill out all the green cells with your respective information. All other cells will auto populate based on your inputs.</t>
        </r>
      </text>
    </comment>
  </commentList>
</comments>
</file>

<file path=xl/sharedStrings.xml><?xml version="1.0" encoding="utf-8"?>
<sst xmlns="http://schemas.openxmlformats.org/spreadsheetml/2006/main" count="27" uniqueCount="27">
  <si>
    <t>ENTER VALUES</t>
  </si>
  <si>
    <t>LOAN SUMMARY</t>
  </si>
  <si>
    <t>Loan amount</t>
  </si>
  <si>
    <t>Scheduled payment</t>
  </si>
  <si>
    <t>Annual interest rate</t>
  </si>
  <si>
    <t>Scheduled number of payments</t>
  </si>
  <si>
    <t>Loan period in years</t>
  </si>
  <si>
    <t>Actual number of payments</t>
  </si>
  <si>
    <t>Number of payments per year</t>
  </si>
  <si>
    <t>Total early payments</t>
  </si>
  <si>
    <t>Start date of loan</t>
  </si>
  <si>
    <t>Total interest</t>
  </si>
  <si>
    <t>Optional extra payments</t>
  </si>
  <si>
    <t>LENDER NAME</t>
  </si>
  <si>
    <t>PMT NO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</si>
  <si>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</si>
  <si>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</si>
  <si>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</si>
  <si>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</si>
  <si>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</si>
  <si>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</si>
  <si>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</si>
  <si>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</si>
  <si>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</si>
  <si>
    <t>CUMULATIVE PRINCIPAL</t>
  </si>
  <si>
    <t>AMORTIZATION SCHEDULE</t>
  </si>
  <si>
    <t>Your lending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</si>
</sst>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11">
    <font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1" tint="0.2499465926084170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 tint="0.24994659260841701"/>
      <name val="Calibri Light"/>
      <family val="2"/>
      <scheme val="major"/>
    </font>
    <font>
      <i/>
      <sz val="11"/>
      <color theme="1" tint="0.34998626667073579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7C7C7C"/>
      <name val="ArialUnicodeMS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4" tint="-0.499984740745262"/>
      </top>
      <bottom style="thin">
        <color theme="1" tint="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</borders>
  <cellStyleXfs count="15">
    <xf numFmtId="0" fontId="0" fillId="0" borderId="0"/>
    <xf numFmtId="0" fontId="2" fillId="0" borderId="1" applyNumberFormat="0" applyFill="0" applyProtection="0">
      <alignment vertical="center"/>
    </xf>
    <xf numFmtId="0" fontId="3" fillId="0" borderId="0"/>
    <xf numFmtId="0" fontId="4" fillId="0" borderId="2" applyNumberFormat="0" applyFill="0" applyProtection="0">
      <alignment vertical="center"/>
    </xf>
    <xf numFmtId="0" fontId="5" fillId="0" borderId="3" applyNumberFormat="0" applyProtection="0">
      <alignment vertical="center"/>
    </xf>
    <xf numFmtId="164" fontId="6" fillId="3" borderId="0" applyFont="0" applyFill="0" applyBorder="0" applyAlignment="0" applyProtection="0"/>
    <xf numFmtId="0" fontId="6" fillId="2" borderId="0" applyNumberFormat="0" applyFont="0" applyAlignment="0">
      <alignment horizontal="center" vertical="center" wrapText="1"/>
    </xf>
    <xf numFmtId="10" fontId="3" fillId="0" borderId="0" applyFont="0" applyFill="0" applyBorder="0" applyAlignment="0" applyProtection="0"/>
    <xf numFmtId="1" fontId="6" fillId="2" borderId="0" applyFont="0" applyFill="0" applyBorder="0" applyAlignment="0"/>
    <xf numFmtId="14" fontId="6" fillId="0" borderId="0" applyFont="0" applyFill="0" applyBorder="0" applyAlignment="0"/>
    <xf numFmtId="0" fontId="1" fillId="0" borderId="5" applyNumberFormat="0" applyFill="0" applyProtection="0">
      <alignment vertical="center"/>
    </xf>
    <xf numFmtId="0" fontId="6" fillId="3" borderId="3" applyNumberFormat="0" applyProtection="0">
      <alignment horizontal="right"/>
    </xf>
    <xf numFmtId="0" fontId="7" fillId="4" borderId="0" applyNumberFormat="0" applyBorder="0" applyProtection="0">
      <alignment vertical="center" wrapText="1"/>
    </xf>
    <xf numFmtId="0" fontId="7" fillId="4" borderId="0" applyBorder="0" applyProtection="0">
      <alignment horizontal="right" vertical="center" wrapText="1" indent="2"/>
    </xf>
    <xf numFmtId="164" fontId="6" fillId="3" borderId="0" applyFont="0" applyFill="0" applyBorder="0" applyProtection="0">
      <alignment horizontal="right" indent="2"/>
    </xf>
  </cellStyleXfs>
  <cellXfs count="26">
    <xf numFmtId="0" fontId="0" fillId="0" borderId="0" xfId="0"/>
    <xf numFmtId="0" fontId="2" fillId="0" borderId="1" xfId="1">
      <alignment vertical="center"/>
    </xf>
    <xf numFmtId="0" fontId="3" fillId="0" borderId="0" xfId="2"/>
    <xf numFmtId="0" fontId="4" fillId="0" borderId="2" xfId="3">
      <alignment vertical="center"/>
    </xf>
    <xf numFmtId="164" fontId="6" fillId="2" borderId="0" xfId="6" applyNumberFormat="1" applyAlignment="1"/>
    <xf numFmtId="1" fontId="6" fillId="2" borderId="3" xfId="8" applyBorder="1" applyAlignment="1"/>
    <xf numFmtId="164" fontId="6" fillId="2" borderId="3" xfId="6" applyNumberFormat="1" applyBorder="1" applyAlignment="1"/>
    <xf numFmtId="0" fontId="1" fillId="0" borderId="5" xfId="10">
      <alignment vertical="center"/>
    </xf>
    <xf numFmtId="0" fontId="7" fillId="4" borderId="0" xfId="12">
      <alignment vertical="center" wrapText="1"/>
    </xf>
    <xf numFmtId="0" fontId="7" fillId="4" borderId="0" xfId="13">
      <alignment horizontal="right" vertical="center" wrapText="1" indent="2"/>
    </xf>
    <xf numFmtId="164" fontId="7" fillId="4" borderId="0" xfId="5" applyFont="1" applyFill="1" applyAlignment="1">
      <alignment horizontal="right" vertical="center" wrapText="1" indent="2"/>
    </xf>
    <xf numFmtId="1" fontId="0" fillId="0" borderId="0" xfId="8" applyFont="1" applyFill="1" applyBorder="1" applyAlignment="1">
      <alignment horizontal="left"/>
    </xf>
    <xf numFmtId="14" fontId="0" fillId="0" borderId="0" xfId="9" applyFont="1" applyFill="1" applyBorder="1" applyAlignment="1">
      <alignment horizontal="left"/>
    </xf>
    <xf numFmtId="164" fontId="0" fillId="0" borderId="0" xfId="14" applyFont="1" applyFill="1" applyBorder="1">
      <alignment horizontal="right" indent="2"/>
    </xf>
    <xf numFmtId="164" fontId="3" fillId="0" borderId="0" xfId="14" applyFont="1" applyFill="1">
      <alignment horizontal="right" indent="2"/>
    </xf>
    <xf numFmtId="0" fontId="8" fillId="0" borderId="0" xfId="0" applyFont="1"/>
    <xf numFmtId="8" fontId="3" fillId="0" borderId="0" xfId="2" applyNumberFormat="1"/>
    <xf numFmtId="164" fontId="6" fillId="5" borderId="0" xfId="5" applyFill="1"/>
    <xf numFmtId="10" fontId="6" fillId="5" borderId="3" xfId="7" applyFont="1" applyFill="1" applyBorder="1" applyAlignment="1">
      <alignment horizontal="right"/>
    </xf>
    <xf numFmtId="1" fontId="6" fillId="5" borderId="0" xfId="8" applyFill="1"/>
    <xf numFmtId="1" fontId="6" fillId="5" borderId="3" xfId="8" applyFill="1" applyBorder="1"/>
    <xf numFmtId="14" fontId="6" fillId="5" borderId="3" xfId="9" applyFill="1" applyBorder="1"/>
    <xf numFmtId="164" fontId="6" fillId="5" borderId="3" xfId="5" applyFont="1" applyFill="1" applyBorder="1"/>
    <xf numFmtId="0" fontId="5" fillId="0" borderId="3" xfId="4">
      <alignment vertical="center"/>
    </xf>
    <xf numFmtId="0" fontId="6" fillId="5" borderId="3" xfId="11" applyFill="1">
      <alignment horizontal="right"/>
    </xf>
    <xf numFmtId="0" fontId="5" fillId="0" borderId="4" xfId="4" applyBorder="1">
      <alignment vertical="center"/>
    </xf>
  </cellXfs>
  <cellStyles count="15">
    <cellStyle name="Amount" xfId="5" xr:uid="{873E43A7-7C70-D644-B267-FBE4795E84C1}"/>
    <cellStyle name="Date" xfId="9" xr:uid="{84CB75C4-830F-3A4D-B562-3FDB4240F331}"/>
    <cellStyle name="Explanatory Text 2" xfId="4" xr:uid="{A321E66D-CB3B-624F-99B9-65AA9A87D68C}"/>
    <cellStyle name="Heading 1 2" xfId="1" xr:uid="{28705CA2-C1F4-B045-A8E1-C16250D12BDA}"/>
    <cellStyle name="Heading 2 2" xfId="3" xr:uid="{7E848AA0-6F81-E344-9E23-399E89586C74}"/>
    <cellStyle name="Heading 3 2" xfId="10" xr:uid="{F2EA666B-B346-2F47-9F97-28A107E39E2E}"/>
    <cellStyle name="Heading 4 2" xfId="12" xr:uid="{2385EB45-89FE-F24E-AF66-ED0CE09F7424}"/>
    <cellStyle name="Heading 4 Right aligned" xfId="13" xr:uid="{06A55E9A-A04F-E84F-83EE-D069F93E4E76}"/>
    <cellStyle name="Input 2" xfId="11" xr:uid="{3CEBFBCA-AFBF-534F-938C-1CF7EF08891C}"/>
    <cellStyle name="Loan Summary" xfId="6" xr:uid="{3AC011EA-0DFD-F249-9986-63275149EDA2}"/>
    <cellStyle name="Normal" xfId="0" builtinId="0"/>
    <cellStyle name="Normal 3" xfId="2" xr:uid="{0755C54B-635E-FB41-BB54-D5236968712C}"/>
    <cellStyle name="Number" xfId="8" xr:uid="{B3DBAD39-762C-E343-9136-79CCFEA8F0CC}"/>
    <cellStyle name="Percent 2" xfId="7" xr:uid="{2B9799FE-B1D4-774C-BE2B-650455E22078}"/>
    <cellStyle name="Table Amount" xfId="14" xr:uid="{DE97A432-19A2-8649-9006-1C7CCB99E3C9}"/>
  </cellStyles>
  <dxfs count="10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numFmt numFmtId="164" formatCode="&quot;$&quot;#,##0.00"/>
    </dxf>
    <dxf>
      <numFmt numFmtId="164" formatCode="&quot;$&quot;#,##0.00"/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Loan Amortization Schedule" pivot="0" count="7" xr9:uid="{39D4C4B2-1A76-704C-9F8B-C151B3175C55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http://excelsiorf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9071</xdr:colOff>
      <xdr:row>0</xdr:row>
      <xdr:rowOff>0</xdr:rowOff>
    </xdr:from>
    <xdr:to>
      <xdr:col>2</xdr:col>
      <xdr:colOff>1161142</xdr:colOff>
      <xdr:row>0</xdr:row>
      <xdr:rowOff>965735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216840-1764-2481-FF0F-D47BA3AFB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0"/>
          <a:ext cx="1732642" cy="9657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EXPS17A/Users/Users/Joe/Documents/Austin%20Home%20Shopp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y or Rent - Updated"/>
      <sheetName val="Buy or Rent - Old"/>
      <sheetName val="Homes"/>
      <sheetName val="Net Worth"/>
      <sheetName val="Loans"/>
    </sheetNames>
    <sheetDataSet>
      <sheetData sheetId="0">
        <row r="23">
          <cell r="C23" t="str">
            <v>Required</v>
          </cell>
        </row>
        <row r="24">
          <cell r="C24" t="str">
            <v>Required</v>
          </cell>
        </row>
        <row r="25">
          <cell r="C25" t="str">
            <v>Required</v>
          </cell>
        </row>
        <row r="26">
          <cell r="C26" t="str">
            <v>Required</v>
          </cell>
        </row>
        <row r="28">
          <cell r="C28" t="str">
            <v>Required</v>
          </cell>
        </row>
        <row r="29">
          <cell r="C29" t="str">
            <v>Required</v>
          </cell>
        </row>
        <row r="30">
          <cell r="C30" t="str">
            <v>Required</v>
          </cell>
        </row>
        <row r="35">
          <cell r="C35" t="str">
            <v>Discretionary</v>
          </cell>
        </row>
      </sheetData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E5EBF-2AC1-7F48-ADA3-FE48F726F417}" name="PaymentSchedule" displayName="PaymentSchedule" ref="B12:L372" totalsRowShown="0" headerRowCellStyle="Amount">
  <tableColumns count="11">
    <tableColumn id="1" xr3:uid="{C8B4288F-971C-4449-B66E-BB30802CFC0E}" name="PMT NO" dataCellStyle="Number">
      <calculatedColumnFormula>IF(LoanIsGood,IF(ROW()-ROW(PaymentSchedule[[#Headers],[PMT NO]])&gt;ScheduledNumberOfPayments,"",ROW()-ROW(PaymentSchedule[[#Headers],[PMT NO]])),"")</calculatedColumnFormula>
    </tableColumn>
    <tableColumn id="2" xr3:uid="{9AF396B9-12F7-414E-B305-3686A2296FED}" name="PAYMENT DATE" dataCellStyle="Date">
      <calculatedColumnFormula>IF(PaymentSchedule[[#This Row],[PMT NO]]&lt;&gt;"",EOMONTH(LoanStartDate,ROW(PaymentSchedule[[#This Row],[PMT NO]])-ROW(PaymentSchedule[[#Headers],[PMT NO]])-2)+DAY(LoanStartDate),"")</calculatedColumnFormula>
    </tableColumn>
    <tableColumn id="3" xr3:uid="{32EBF25D-B584-5949-80A7-396F79C59E68}" name="BEGINNING BALANCE" dataCellStyle="Table Amount">
      <calculatedColumnFormula>IF(PaymentSchedule[[#This Row],[PMT NO]]&lt;&gt;"",IF(ROW()-ROW(PaymentSchedule[[#Headers],[BEGINNING BALANCE]])=1,LoanAmount,INDEX(PaymentSchedule[ENDING BALANCE],ROW()-ROW(PaymentSchedule[[#Headers],[BEGINNING BALANCE]])-1)),"")</calculatedColumnFormula>
    </tableColumn>
    <tableColumn id="4" xr3:uid="{B9B51854-B3AE-C748-B8D1-E56FB81B2A3B}" name="SCHEDULED PAYMENT" dataDxfId="2" dataCellStyle="Table Amount">
      <calculatedColumnFormula>IF(PaymentSchedule[[#This Row],[PMT NO]]&lt;&gt;"",ScheduledPayment,"")</calculatedColumnFormula>
    </tableColumn>
    <tableColumn id="5" xr3:uid="{8DAD7355-C31A-9140-B346-37868EB93E42}" name="EXTRA PAYMENT" dataCellStyle="Table Amount">
      <calculatedColumnFormula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calculatedColumnFormula>
    </tableColumn>
    <tableColumn id="6" xr3:uid="{17310DE2-11C2-0A40-8FF7-FA0530A2C347}" name="TOTAL PAYMENT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calculatedColumnFormula>
    </tableColumn>
    <tableColumn id="7" xr3:uid="{243FB0B2-7D50-B745-9534-129712AB29A2}" name="PRINCIPAL" dataCellStyle="Table Amount">
      <calculatedColumnFormula>IF(PaymentSchedule[[#This Row],[PMT NO]]&lt;&gt;"",PaymentSchedule[[#This Row],[TOTAL PAYMENT]]-PaymentSchedule[[#This Row],[INTEREST]],"")</calculatedColumnFormula>
    </tableColumn>
    <tableColumn id="8" xr3:uid="{2C9C3DB5-6FEE-954D-900C-9307EA08FCD4}" name="INTEREST" dataCellStyle="Table Amount">
      <calculatedColumnFormula>IF(PaymentSchedule[[#This Row],[PMT NO]]&lt;&gt;"",PaymentSchedule[[#This Row],[BEGINNING BALANCE]]*(InterestRate/PaymentsPerYear),"")</calculatedColumnFormula>
    </tableColumn>
    <tableColumn id="9" xr3:uid="{6FF61F2C-9702-3849-ABD7-AF6C6A93BA93}" name="ENDING BALANCE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calculatedColumnFormula>
    </tableColumn>
    <tableColumn id="10" xr3:uid="{7E01B19B-4425-9F4A-A007-A1D2CD5547B4}" name="CUMULATIVE INTEREST" dataCellStyle="Table Amount">
      <calculatedColumnFormula>IF(PaymentSchedule[[#This Row],[PMT NO]]&lt;&gt;"",SUM(INDEX(PaymentSchedule[INTEREST],1,1):PaymentSchedule[[#This Row],[INTEREST]]),"")</calculatedColumnFormula>
    </tableColumn>
    <tableColumn id="11" xr3:uid="{2C7D9CE8-F158-D04B-A4A0-6796F268945C}" name="CUMULATIVE PRINCIPAL" dataDxfId="1" dataCellStyle="Table Amount">
      <calculatedColumnFormula>IF(PaymentSchedule[[#This Row],[PMT NO]]&lt;&gt;"",SUM(INDEX(PaymentSchedule[PRINCIPAL],1,1):PaymentSchedule[[#This Row],[PRINCIPAL]]),"")</calculatedColumnFormula>
    </tableColumn>
  </tableColumns>
  <tableStyleInfo name="Loan Amortization Schedule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7F560-248C-9141-9E78-45348D5C5388}">
  <sheetPr>
    <tabColor theme="4"/>
    <pageSetUpPr autoPageBreaks="0" fitToPage="1"/>
  </sheetPr>
  <dimension ref="B1:L372"/>
  <sheetViews>
    <sheetView tabSelected="1" zoomScale="140" zoomScaleNormal="140" workbookViewId="0">
      <selection activeCell="D1" sqref="D1"/>
    </sheetView>
  </sheetViews>
  <sheetFormatPr baseColWidth="10" defaultColWidth="8.83203125" defaultRowHeight="15"/>
  <cols>
    <col min="1" max="1" width="4" style="2" customWidth="1"/>
    <col min="2" max="2" width="7.6640625" style="2" customWidth="1"/>
    <col min="3" max="3" width="16.6640625" style="2" customWidth="1"/>
    <col min="4" max="4" width="18.5" style="2" customWidth="1"/>
    <col min="5" max="10" width="17.33203125" style="2" customWidth="1"/>
    <col min="11" max="11" width="19.5" style="2" customWidth="1"/>
    <col min="12" max="12" width="15.1640625" style="2" customWidth="1"/>
    <col min="13" max="16384" width="8.83203125" style="2"/>
  </cols>
  <sheetData>
    <row r="1" spans="2:12" ht="85" customHeight="1"/>
    <row r="2" spans="2:12" ht="30" customHeight="1" thickBot="1">
      <c r="B2" s="1" t="s">
        <v>25</v>
      </c>
      <c r="C2" s="1"/>
      <c r="D2" s="1"/>
      <c r="E2" s="1"/>
      <c r="F2" s="1"/>
      <c r="G2" s="1"/>
      <c r="H2" s="1"/>
      <c r="I2" s="1"/>
      <c r="J2" s="1"/>
      <c r="K2" s="1"/>
    </row>
    <row r="3" spans="2:12" ht="20" customHeight="1" thickTop="1" thickBot="1">
      <c r="C3" s="3" t="s">
        <v>0</v>
      </c>
      <c r="D3" s="3"/>
      <c r="E3" s="3"/>
      <c r="G3" s="3" t="s">
        <v>1</v>
      </c>
      <c r="H3" s="3"/>
      <c r="I3" s="3"/>
    </row>
    <row r="4" spans="2:12" ht="14.25" customHeight="1">
      <c r="C4" s="25" t="s">
        <v>2</v>
      </c>
      <c r="D4" s="25"/>
      <c r="E4" s="17">
        <v>100000</v>
      </c>
      <c r="G4" s="25" t="s">
        <v>3</v>
      </c>
      <c r="H4" s="25"/>
      <c r="I4" s="4">
        <f>IF(LoanIsGood,-PMT(InterestRate/PaymentsPerYear,ScheduledNumberOfPayments,LoanAmount),"")</f>
        <v>536.82162301213907</v>
      </c>
      <c r="K4" s="15"/>
    </row>
    <row r="5" spans="2:12">
      <c r="C5" s="23" t="s">
        <v>4</v>
      </c>
      <c r="D5" s="23"/>
      <c r="E5" s="18">
        <v>0.05</v>
      </c>
      <c r="G5" s="23" t="s">
        <v>5</v>
      </c>
      <c r="H5" s="23"/>
      <c r="I5" s="5">
        <f>IF(LoanIsGood,LoanPeriod*PaymentsPerYear,"")</f>
        <v>360</v>
      </c>
      <c r="K5" s="16"/>
    </row>
    <row r="6" spans="2:12">
      <c r="C6" s="23" t="s">
        <v>6</v>
      </c>
      <c r="D6" s="23"/>
      <c r="E6" s="19">
        <v>30</v>
      </c>
      <c r="G6" s="23" t="s">
        <v>7</v>
      </c>
      <c r="H6" s="23"/>
      <c r="I6" s="5">
        <f>ActualNumberOfPayments</f>
        <v>360</v>
      </c>
    </row>
    <row r="7" spans="2:12">
      <c r="C7" s="23" t="s">
        <v>8</v>
      </c>
      <c r="D7" s="23"/>
      <c r="E7" s="20">
        <v>12</v>
      </c>
      <c r="G7" s="23" t="s">
        <v>9</v>
      </c>
      <c r="H7" s="23"/>
      <c r="I7" s="6">
        <v>0</v>
      </c>
    </row>
    <row r="8" spans="2:12">
      <c r="C8" s="23" t="s">
        <v>10</v>
      </c>
      <c r="D8" s="23"/>
      <c r="E8" s="21">
        <v>44927</v>
      </c>
      <c r="G8" s="23" t="s">
        <v>11</v>
      </c>
      <c r="H8" s="23"/>
      <c r="I8" s="6">
        <f>TotalInterest</f>
        <v>93255.784284369933</v>
      </c>
    </row>
    <row r="10" spans="2:12">
      <c r="C10" s="23" t="s">
        <v>12</v>
      </c>
      <c r="D10" s="23"/>
      <c r="E10" s="22">
        <v>0</v>
      </c>
      <c r="G10" s="7" t="s">
        <v>13</v>
      </c>
      <c r="H10" s="24" t="s">
        <v>26</v>
      </c>
      <c r="I10" s="24"/>
    </row>
    <row r="12" spans="2:12" ht="35" customHeight="1">
      <c r="B12" s="8" t="s">
        <v>14</v>
      </c>
      <c r="C12" s="8" t="s">
        <v>15</v>
      </c>
      <c r="D12" s="9" t="s">
        <v>16</v>
      </c>
      <c r="E12" s="9" t="s">
        <v>17</v>
      </c>
      <c r="F12" s="9" t="s">
        <v>18</v>
      </c>
      <c r="G12" s="9" t="s">
        <v>19</v>
      </c>
      <c r="H12" s="9" t="s">
        <v>20</v>
      </c>
      <c r="I12" s="9" t="s">
        <v>21</v>
      </c>
      <c r="J12" s="9" t="s">
        <v>22</v>
      </c>
      <c r="K12" s="9" t="s">
        <v>23</v>
      </c>
      <c r="L12" s="10" t="s">
        <v>24</v>
      </c>
    </row>
    <row r="13" spans="2:12" ht="16">
      <c r="B13" s="11">
        <f>IF(LoanIsGood,IF(ROW()-ROW(PaymentSchedule[[#Headers],[PMT NO]])&gt;ScheduledNumberOfPayments,"",ROW()-ROW(PaymentSchedule[[#Headers],[PMT NO]])),"")</f>
        <v>1</v>
      </c>
      <c r="C13" s="12">
        <f>IF(PaymentSchedule[[#This Row],[PMT NO]]&lt;&gt;"",EOMONTH(LoanStartDate,ROW(PaymentSchedule[[#This Row],[PMT NO]])-ROW(PaymentSchedule[[#Headers],[PMT NO]])-2)+DAY(LoanStartDate),"")</f>
        <v>44927</v>
      </c>
      <c r="D13" s="13">
        <f>IF(PaymentSchedule[[#This Row],[PMT NO]]&lt;&gt;"",IF(ROW()-ROW(PaymentSchedule[[#Headers],[BEGINNING BALANCE]])=1,LoanAmount,INDEX(PaymentSchedule[ENDING BALANCE],ROW()-ROW(PaymentSchedule[[#Headers],[BEGINNING BALANCE]])-1)),"")</f>
        <v>100000</v>
      </c>
      <c r="E13" s="13">
        <f>IF(PaymentSchedule[[#This Row],[PMT NO]]&lt;&gt;"",ScheduledPayment,"")</f>
        <v>536.82162301213907</v>
      </c>
      <c r="F1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3" s="13">
        <f>IF(PaymentSchedule[[#This Row],[PMT NO]]&lt;&gt;"",PaymentSchedule[[#This Row],[TOTAL PAYMENT]]-PaymentSchedule[[#This Row],[INTEREST]],"")</f>
        <v>120.15495634547239</v>
      </c>
      <c r="I13" s="13">
        <f>IF(PaymentSchedule[[#This Row],[PMT NO]]&lt;&gt;"",PaymentSchedule[[#This Row],[BEGINNING BALANCE]]*(InterestRate/PaymentsPerYear),"")</f>
        <v>416.66666666666669</v>
      </c>
      <c r="J1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99879.845043654524</v>
      </c>
      <c r="K13" s="13">
        <f>IF(PaymentSchedule[[#This Row],[PMT NO]]&lt;&gt;"",SUM(INDEX(PaymentSchedule[INTEREST],1,1):PaymentSchedule[[#This Row],[INTEREST]]),"")</f>
        <v>416.66666666666669</v>
      </c>
      <c r="L13" s="13">
        <f>IF(PaymentSchedule[[#This Row],[PMT NO]]&lt;&gt;"",SUM(INDEX(PaymentSchedule[PRINCIPAL],1,1):PaymentSchedule[[#This Row],[PRINCIPAL]]),"")</f>
        <v>120.15495634547239</v>
      </c>
    </row>
    <row r="14" spans="2:12" ht="16">
      <c r="B14" s="11">
        <f>IF(LoanIsGood,IF(ROW()-ROW(PaymentSchedule[[#Headers],[PMT NO]])&gt;ScheduledNumberOfPayments,"",ROW()-ROW(PaymentSchedule[[#Headers],[PMT NO]])),"")</f>
        <v>2</v>
      </c>
      <c r="C14" s="12">
        <f>IF(PaymentSchedule[[#This Row],[PMT NO]]&lt;&gt;"",EOMONTH(LoanStartDate,ROW(PaymentSchedule[[#This Row],[PMT NO]])-ROW(PaymentSchedule[[#Headers],[PMT NO]])-2)+DAY(LoanStartDate),"")</f>
        <v>44958</v>
      </c>
      <c r="D14" s="13">
        <f>IF(PaymentSchedule[[#This Row],[PMT NO]]&lt;&gt;"",IF(ROW()-ROW(PaymentSchedule[[#Headers],[BEGINNING BALANCE]])=1,LoanAmount,INDEX(PaymentSchedule[ENDING BALANCE],ROW()-ROW(PaymentSchedule[[#Headers],[BEGINNING BALANCE]])-1)),"")</f>
        <v>99879.845043654524</v>
      </c>
      <c r="E14" s="13">
        <f>IF(PaymentSchedule[[#This Row],[PMT NO]]&lt;&gt;"",ScheduledPayment,"")</f>
        <v>536.82162301213907</v>
      </c>
      <c r="F1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4" s="13">
        <f>IF(PaymentSchedule[[#This Row],[PMT NO]]&lt;&gt;"",PaymentSchedule[[#This Row],[TOTAL PAYMENT]]-PaymentSchedule[[#This Row],[INTEREST]],"")</f>
        <v>120.65560199691191</v>
      </c>
      <c r="I14" s="13">
        <f>IF(PaymentSchedule[[#This Row],[PMT NO]]&lt;&gt;"",PaymentSchedule[[#This Row],[BEGINNING BALANCE]]*(InterestRate/PaymentsPerYear),"")</f>
        <v>416.16602101522716</v>
      </c>
      <c r="J1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99759.189441657611</v>
      </c>
      <c r="K14" s="13">
        <f>IF(PaymentSchedule[[#This Row],[PMT NO]]&lt;&gt;"",SUM(INDEX(PaymentSchedule[INTEREST],1,1):PaymentSchedule[[#This Row],[INTEREST]]),"")</f>
        <v>832.83268768189384</v>
      </c>
      <c r="L14" s="14">
        <f>IF(PaymentSchedule[[#This Row],[PMT NO]]&lt;&gt;"",SUM(INDEX(PaymentSchedule[PRINCIPAL],1,1):PaymentSchedule[[#This Row],[PRINCIPAL]]),"")</f>
        <v>240.8105583423843</v>
      </c>
    </row>
    <row r="15" spans="2:12" ht="16">
      <c r="B15" s="11">
        <f>IF(LoanIsGood,IF(ROW()-ROW(PaymentSchedule[[#Headers],[PMT NO]])&gt;ScheduledNumberOfPayments,"",ROW()-ROW(PaymentSchedule[[#Headers],[PMT NO]])),"")</f>
        <v>3</v>
      </c>
      <c r="C15" s="12">
        <f>IF(PaymentSchedule[[#This Row],[PMT NO]]&lt;&gt;"",EOMONTH(LoanStartDate,ROW(PaymentSchedule[[#This Row],[PMT NO]])-ROW(PaymentSchedule[[#Headers],[PMT NO]])-2)+DAY(LoanStartDate),"")</f>
        <v>44986</v>
      </c>
      <c r="D15" s="13">
        <f>IF(PaymentSchedule[[#This Row],[PMT NO]]&lt;&gt;"",IF(ROW()-ROW(PaymentSchedule[[#Headers],[BEGINNING BALANCE]])=1,LoanAmount,INDEX(PaymentSchedule[ENDING BALANCE],ROW()-ROW(PaymentSchedule[[#Headers],[BEGINNING BALANCE]])-1)),"")</f>
        <v>99759.189441657611</v>
      </c>
      <c r="E15" s="13">
        <f>IF(PaymentSchedule[[#This Row],[PMT NO]]&lt;&gt;"",ScheduledPayment,"")</f>
        <v>536.82162301213907</v>
      </c>
      <c r="F1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5" s="13">
        <f>IF(PaymentSchedule[[#This Row],[PMT NO]]&lt;&gt;"",PaymentSchedule[[#This Row],[TOTAL PAYMENT]]-PaymentSchedule[[#This Row],[INTEREST]],"")</f>
        <v>121.15833367189902</v>
      </c>
      <c r="I15" s="13">
        <f>IF(PaymentSchedule[[#This Row],[PMT NO]]&lt;&gt;"",PaymentSchedule[[#This Row],[BEGINNING BALANCE]]*(InterestRate/PaymentsPerYear),"")</f>
        <v>415.66328934024006</v>
      </c>
      <c r="J1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99638.031107985706</v>
      </c>
      <c r="K15" s="13">
        <f>IF(PaymentSchedule[[#This Row],[PMT NO]]&lt;&gt;"",SUM(INDEX(PaymentSchedule[INTEREST],1,1):PaymentSchedule[[#This Row],[INTEREST]]),"")</f>
        <v>1248.495977022134</v>
      </c>
      <c r="L15" s="14">
        <f>IF(PaymentSchedule[[#This Row],[PMT NO]]&lt;&gt;"",SUM(INDEX(PaymentSchedule[PRINCIPAL],1,1):PaymentSchedule[[#This Row],[PRINCIPAL]]),"")</f>
        <v>361.96889201428331</v>
      </c>
    </row>
    <row r="16" spans="2:12" ht="16">
      <c r="B16" s="11">
        <f>IF(LoanIsGood,IF(ROW()-ROW(PaymentSchedule[[#Headers],[PMT NO]])&gt;ScheduledNumberOfPayments,"",ROW()-ROW(PaymentSchedule[[#Headers],[PMT NO]])),"")</f>
        <v>4</v>
      </c>
      <c r="C16" s="12">
        <f>IF(PaymentSchedule[[#This Row],[PMT NO]]&lt;&gt;"",EOMONTH(LoanStartDate,ROW(PaymentSchedule[[#This Row],[PMT NO]])-ROW(PaymentSchedule[[#Headers],[PMT NO]])-2)+DAY(LoanStartDate),"")</f>
        <v>45017</v>
      </c>
      <c r="D16" s="13">
        <f>IF(PaymentSchedule[[#This Row],[PMT NO]]&lt;&gt;"",IF(ROW()-ROW(PaymentSchedule[[#Headers],[BEGINNING BALANCE]])=1,LoanAmount,INDEX(PaymentSchedule[ENDING BALANCE],ROW()-ROW(PaymentSchedule[[#Headers],[BEGINNING BALANCE]])-1)),"")</f>
        <v>99638.031107985706</v>
      </c>
      <c r="E16" s="13">
        <f>IF(PaymentSchedule[[#This Row],[PMT NO]]&lt;&gt;"",ScheduledPayment,"")</f>
        <v>536.82162301213907</v>
      </c>
      <c r="F1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6" s="13">
        <f>IF(PaymentSchedule[[#This Row],[PMT NO]]&lt;&gt;"",PaymentSchedule[[#This Row],[TOTAL PAYMENT]]-PaymentSchedule[[#This Row],[INTEREST]],"")</f>
        <v>121.66316006219864</v>
      </c>
      <c r="I16" s="13">
        <f>IF(PaymentSchedule[[#This Row],[PMT NO]]&lt;&gt;"",PaymentSchedule[[#This Row],[BEGINNING BALANCE]]*(InterestRate/PaymentsPerYear),"")</f>
        <v>415.15846294994043</v>
      </c>
      <c r="J1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99516.3679479235</v>
      </c>
      <c r="K16" s="13">
        <f>IF(PaymentSchedule[[#This Row],[PMT NO]]&lt;&gt;"",SUM(INDEX(PaymentSchedule[INTEREST],1,1):PaymentSchedule[[#This Row],[INTEREST]]),"")</f>
        <v>1663.6544399720744</v>
      </c>
      <c r="L16" s="14">
        <f>IF(PaymentSchedule[[#This Row],[PMT NO]]&lt;&gt;"",SUM(INDEX(PaymentSchedule[PRINCIPAL],1,1):PaymentSchedule[[#This Row],[PRINCIPAL]]),"")</f>
        <v>483.63205207648195</v>
      </c>
    </row>
    <row r="17" spans="2:12" ht="16">
      <c r="B17" s="11">
        <f>IF(LoanIsGood,IF(ROW()-ROW(PaymentSchedule[[#Headers],[PMT NO]])&gt;ScheduledNumberOfPayments,"",ROW()-ROW(PaymentSchedule[[#Headers],[PMT NO]])),"")</f>
        <v>5</v>
      </c>
      <c r="C17" s="12">
        <f>IF(PaymentSchedule[[#This Row],[PMT NO]]&lt;&gt;"",EOMONTH(LoanStartDate,ROW(PaymentSchedule[[#This Row],[PMT NO]])-ROW(PaymentSchedule[[#Headers],[PMT NO]])-2)+DAY(LoanStartDate),"")</f>
        <v>45047</v>
      </c>
      <c r="D17" s="13">
        <f>IF(PaymentSchedule[[#This Row],[PMT NO]]&lt;&gt;"",IF(ROW()-ROW(PaymentSchedule[[#Headers],[BEGINNING BALANCE]])=1,LoanAmount,INDEX(PaymentSchedule[ENDING BALANCE],ROW()-ROW(PaymentSchedule[[#Headers],[BEGINNING BALANCE]])-1)),"")</f>
        <v>99516.3679479235</v>
      </c>
      <c r="E17" s="13">
        <f>IF(PaymentSchedule[[#This Row],[PMT NO]]&lt;&gt;"",ScheduledPayment,"")</f>
        <v>536.82162301213907</v>
      </c>
      <c r="F1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7" s="13">
        <f>IF(PaymentSchedule[[#This Row],[PMT NO]]&lt;&gt;"",PaymentSchedule[[#This Row],[TOTAL PAYMENT]]-PaymentSchedule[[#This Row],[INTEREST]],"")</f>
        <v>122.17008989579114</v>
      </c>
      <c r="I17" s="13">
        <f>IF(PaymentSchedule[[#This Row],[PMT NO]]&lt;&gt;"",PaymentSchedule[[#This Row],[BEGINNING BALANCE]]*(InterestRate/PaymentsPerYear),"")</f>
        <v>414.65153311634793</v>
      </c>
      <c r="J1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99394.197858027706</v>
      </c>
      <c r="K17" s="13">
        <f>IF(PaymentSchedule[[#This Row],[PMT NO]]&lt;&gt;"",SUM(INDEX(PaymentSchedule[INTEREST],1,1):PaymentSchedule[[#This Row],[INTEREST]]),"")</f>
        <v>2078.3059730884224</v>
      </c>
      <c r="L17" s="14">
        <f>IF(PaymentSchedule[[#This Row],[PMT NO]]&lt;&gt;"",SUM(INDEX(PaymentSchedule[PRINCIPAL],1,1):PaymentSchedule[[#This Row],[PRINCIPAL]]),"")</f>
        <v>605.80214197227315</v>
      </c>
    </row>
    <row r="18" spans="2:12" ht="16">
      <c r="B18" s="11">
        <f>IF(LoanIsGood,IF(ROW()-ROW(PaymentSchedule[[#Headers],[PMT NO]])&gt;ScheduledNumberOfPayments,"",ROW()-ROW(PaymentSchedule[[#Headers],[PMT NO]])),"")</f>
        <v>6</v>
      </c>
      <c r="C18" s="12">
        <f>IF(PaymentSchedule[[#This Row],[PMT NO]]&lt;&gt;"",EOMONTH(LoanStartDate,ROW(PaymentSchedule[[#This Row],[PMT NO]])-ROW(PaymentSchedule[[#Headers],[PMT NO]])-2)+DAY(LoanStartDate),"")</f>
        <v>45078</v>
      </c>
      <c r="D18" s="13">
        <f>IF(PaymentSchedule[[#This Row],[PMT NO]]&lt;&gt;"",IF(ROW()-ROW(PaymentSchedule[[#Headers],[BEGINNING BALANCE]])=1,LoanAmount,INDEX(PaymentSchedule[ENDING BALANCE],ROW()-ROW(PaymentSchedule[[#Headers],[BEGINNING BALANCE]])-1)),"")</f>
        <v>99394.197858027706</v>
      </c>
      <c r="E18" s="13">
        <f>IF(PaymentSchedule[[#This Row],[PMT NO]]&lt;&gt;"",ScheduledPayment,"")</f>
        <v>536.82162301213907</v>
      </c>
      <c r="F1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8" s="13">
        <f>IF(PaymentSchedule[[#This Row],[PMT NO]]&lt;&gt;"",PaymentSchedule[[#This Row],[TOTAL PAYMENT]]-PaymentSchedule[[#This Row],[INTEREST]],"")</f>
        <v>122.67913193702361</v>
      </c>
      <c r="I18" s="13">
        <f>IF(PaymentSchedule[[#This Row],[PMT NO]]&lt;&gt;"",PaymentSchedule[[#This Row],[BEGINNING BALANCE]]*(InterestRate/PaymentsPerYear),"")</f>
        <v>414.14249107511546</v>
      </c>
      <c r="J1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99271.518726090682</v>
      </c>
      <c r="K18" s="13">
        <f>IF(PaymentSchedule[[#This Row],[PMT NO]]&lt;&gt;"",SUM(INDEX(PaymentSchedule[INTEREST],1,1):PaymentSchedule[[#This Row],[INTEREST]]),"")</f>
        <v>2492.4484641635381</v>
      </c>
      <c r="L18" s="14">
        <f>IF(PaymentSchedule[[#This Row],[PMT NO]]&lt;&gt;"",SUM(INDEX(PaymentSchedule[PRINCIPAL],1,1):PaymentSchedule[[#This Row],[PRINCIPAL]]),"")</f>
        <v>728.48127390929676</v>
      </c>
    </row>
    <row r="19" spans="2:12" ht="16">
      <c r="B19" s="11">
        <f>IF(LoanIsGood,IF(ROW()-ROW(PaymentSchedule[[#Headers],[PMT NO]])&gt;ScheduledNumberOfPayments,"",ROW()-ROW(PaymentSchedule[[#Headers],[PMT NO]])),"")</f>
        <v>7</v>
      </c>
      <c r="C19" s="12">
        <f>IF(PaymentSchedule[[#This Row],[PMT NO]]&lt;&gt;"",EOMONTH(LoanStartDate,ROW(PaymentSchedule[[#This Row],[PMT NO]])-ROW(PaymentSchedule[[#Headers],[PMT NO]])-2)+DAY(LoanStartDate),"")</f>
        <v>45108</v>
      </c>
      <c r="D19" s="13">
        <f>IF(PaymentSchedule[[#This Row],[PMT NO]]&lt;&gt;"",IF(ROW()-ROW(PaymentSchedule[[#Headers],[BEGINNING BALANCE]])=1,LoanAmount,INDEX(PaymentSchedule[ENDING BALANCE],ROW()-ROW(PaymentSchedule[[#Headers],[BEGINNING BALANCE]])-1)),"")</f>
        <v>99271.518726090682</v>
      </c>
      <c r="E19" s="13">
        <f>IF(PaymentSchedule[[#This Row],[PMT NO]]&lt;&gt;"",ScheduledPayment,"")</f>
        <v>536.82162301213907</v>
      </c>
      <c r="F1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9" s="13">
        <f>IF(PaymentSchedule[[#This Row],[PMT NO]]&lt;&gt;"",PaymentSchedule[[#This Row],[TOTAL PAYMENT]]-PaymentSchedule[[#This Row],[INTEREST]],"")</f>
        <v>123.19029498676122</v>
      </c>
      <c r="I19" s="13">
        <f>IF(PaymentSchedule[[#This Row],[PMT NO]]&lt;&gt;"",PaymentSchedule[[#This Row],[BEGINNING BALANCE]]*(InterestRate/PaymentsPerYear),"")</f>
        <v>413.63132802537785</v>
      </c>
      <c r="J1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99148.328431103917</v>
      </c>
      <c r="K19" s="13">
        <f>IF(PaymentSchedule[[#This Row],[PMT NO]]&lt;&gt;"",SUM(INDEX(PaymentSchedule[INTEREST],1,1):PaymentSchedule[[#This Row],[INTEREST]]),"")</f>
        <v>2906.0797921889161</v>
      </c>
      <c r="L19" s="14">
        <f>IF(PaymentSchedule[[#This Row],[PMT NO]]&lt;&gt;"",SUM(INDEX(PaymentSchedule[PRINCIPAL],1,1):PaymentSchedule[[#This Row],[PRINCIPAL]]),"")</f>
        <v>851.67156889605803</v>
      </c>
    </row>
    <row r="20" spans="2:12" ht="16">
      <c r="B20" s="11">
        <f>IF(LoanIsGood,IF(ROW()-ROW(PaymentSchedule[[#Headers],[PMT NO]])&gt;ScheduledNumberOfPayments,"",ROW()-ROW(PaymentSchedule[[#Headers],[PMT NO]])),"")</f>
        <v>8</v>
      </c>
      <c r="C20" s="12">
        <f>IF(PaymentSchedule[[#This Row],[PMT NO]]&lt;&gt;"",EOMONTH(LoanStartDate,ROW(PaymentSchedule[[#This Row],[PMT NO]])-ROW(PaymentSchedule[[#Headers],[PMT NO]])-2)+DAY(LoanStartDate),"")</f>
        <v>45139</v>
      </c>
      <c r="D20" s="13">
        <f>IF(PaymentSchedule[[#This Row],[PMT NO]]&lt;&gt;"",IF(ROW()-ROW(PaymentSchedule[[#Headers],[BEGINNING BALANCE]])=1,LoanAmount,INDEX(PaymentSchedule[ENDING BALANCE],ROW()-ROW(PaymentSchedule[[#Headers],[BEGINNING BALANCE]])-1)),"")</f>
        <v>99148.328431103917</v>
      </c>
      <c r="E20" s="13">
        <f>IF(PaymentSchedule[[#This Row],[PMT NO]]&lt;&gt;"",ScheduledPayment,"")</f>
        <v>536.82162301213907</v>
      </c>
      <c r="F2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0" s="13">
        <f>IF(PaymentSchedule[[#This Row],[PMT NO]]&lt;&gt;"",PaymentSchedule[[#This Row],[TOTAL PAYMENT]]-PaymentSchedule[[#This Row],[INTEREST]],"")</f>
        <v>123.70358788253941</v>
      </c>
      <c r="I20" s="13">
        <f>IF(PaymentSchedule[[#This Row],[PMT NO]]&lt;&gt;"",PaymentSchedule[[#This Row],[BEGINNING BALANCE]]*(InterestRate/PaymentsPerYear),"")</f>
        <v>413.11803512959966</v>
      </c>
      <c r="J2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99024.624843221376</v>
      </c>
      <c r="K20" s="13">
        <f>IF(PaymentSchedule[[#This Row],[PMT NO]]&lt;&gt;"",SUM(INDEX(PaymentSchedule[INTEREST],1,1):PaymentSchedule[[#This Row],[INTEREST]]),"")</f>
        <v>3319.1978273185159</v>
      </c>
      <c r="L20" s="14">
        <f>IF(PaymentSchedule[[#This Row],[PMT NO]]&lt;&gt;"",SUM(INDEX(PaymentSchedule[PRINCIPAL],1,1):PaymentSchedule[[#This Row],[PRINCIPAL]]),"")</f>
        <v>975.37515677859744</v>
      </c>
    </row>
    <row r="21" spans="2:12" ht="16">
      <c r="B21" s="11">
        <f>IF(LoanIsGood,IF(ROW()-ROW(PaymentSchedule[[#Headers],[PMT NO]])&gt;ScheduledNumberOfPayments,"",ROW()-ROW(PaymentSchedule[[#Headers],[PMT NO]])),"")</f>
        <v>9</v>
      </c>
      <c r="C21" s="12">
        <f>IF(PaymentSchedule[[#This Row],[PMT NO]]&lt;&gt;"",EOMONTH(LoanStartDate,ROW(PaymentSchedule[[#This Row],[PMT NO]])-ROW(PaymentSchedule[[#Headers],[PMT NO]])-2)+DAY(LoanStartDate),"")</f>
        <v>45170</v>
      </c>
      <c r="D21" s="13">
        <f>IF(PaymentSchedule[[#This Row],[PMT NO]]&lt;&gt;"",IF(ROW()-ROW(PaymentSchedule[[#Headers],[BEGINNING BALANCE]])=1,LoanAmount,INDEX(PaymentSchedule[ENDING BALANCE],ROW()-ROW(PaymentSchedule[[#Headers],[BEGINNING BALANCE]])-1)),"")</f>
        <v>99024.624843221376</v>
      </c>
      <c r="E21" s="13">
        <f>IF(PaymentSchedule[[#This Row],[PMT NO]]&lt;&gt;"",ScheduledPayment,"")</f>
        <v>536.82162301213907</v>
      </c>
      <c r="F2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1" s="13">
        <f>IF(PaymentSchedule[[#This Row],[PMT NO]]&lt;&gt;"",PaymentSchedule[[#This Row],[TOTAL PAYMENT]]-PaymentSchedule[[#This Row],[INTEREST]],"")</f>
        <v>124.2190194987167</v>
      </c>
      <c r="I21" s="13">
        <f>IF(PaymentSchedule[[#This Row],[PMT NO]]&lt;&gt;"",PaymentSchedule[[#This Row],[BEGINNING BALANCE]]*(InterestRate/PaymentsPerYear),"")</f>
        <v>412.60260351342237</v>
      </c>
      <c r="J2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98900.405823722656</v>
      </c>
      <c r="K21" s="13">
        <f>IF(PaymentSchedule[[#This Row],[PMT NO]]&lt;&gt;"",SUM(INDEX(PaymentSchedule[INTEREST],1,1):PaymentSchedule[[#This Row],[INTEREST]]),"")</f>
        <v>3731.8004308319382</v>
      </c>
      <c r="L21" s="14">
        <f>IF(PaymentSchedule[[#This Row],[PMT NO]]&lt;&gt;"",SUM(INDEX(PaymentSchedule[PRINCIPAL],1,1):PaymentSchedule[[#This Row],[PRINCIPAL]]),"")</f>
        <v>1099.5941762773141</v>
      </c>
    </row>
    <row r="22" spans="2:12" ht="16">
      <c r="B22" s="11">
        <f>IF(LoanIsGood,IF(ROW()-ROW(PaymentSchedule[[#Headers],[PMT NO]])&gt;ScheduledNumberOfPayments,"",ROW()-ROW(PaymentSchedule[[#Headers],[PMT NO]])),"")</f>
        <v>10</v>
      </c>
      <c r="C22" s="12">
        <f>IF(PaymentSchedule[[#This Row],[PMT NO]]&lt;&gt;"",EOMONTH(LoanStartDate,ROW(PaymentSchedule[[#This Row],[PMT NO]])-ROW(PaymentSchedule[[#Headers],[PMT NO]])-2)+DAY(LoanStartDate),"")</f>
        <v>45200</v>
      </c>
      <c r="D22" s="13">
        <f>IF(PaymentSchedule[[#This Row],[PMT NO]]&lt;&gt;"",IF(ROW()-ROW(PaymentSchedule[[#Headers],[BEGINNING BALANCE]])=1,LoanAmount,INDEX(PaymentSchedule[ENDING BALANCE],ROW()-ROW(PaymentSchedule[[#Headers],[BEGINNING BALANCE]])-1)),"")</f>
        <v>98900.405823722656</v>
      </c>
      <c r="E22" s="13">
        <f>IF(PaymentSchedule[[#This Row],[PMT NO]]&lt;&gt;"",ScheduledPayment,"")</f>
        <v>536.82162301213907</v>
      </c>
      <c r="F2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2" s="13">
        <f>IF(PaymentSchedule[[#This Row],[PMT NO]]&lt;&gt;"",PaymentSchedule[[#This Row],[TOTAL PAYMENT]]-PaymentSchedule[[#This Row],[INTEREST]],"")</f>
        <v>124.73659874662803</v>
      </c>
      <c r="I22" s="13">
        <f>IF(PaymentSchedule[[#This Row],[PMT NO]]&lt;&gt;"",PaymentSchedule[[#This Row],[BEGINNING BALANCE]]*(InterestRate/PaymentsPerYear),"")</f>
        <v>412.08502426551104</v>
      </c>
      <c r="J2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98775.669224976024</v>
      </c>
      <c r="K22" s="13">
        <f>IF(PaymentSchedule[[#This Row],[PMT NO]]&lt;&gt;"",SUM(INDEX(PaymentSchedule[INTEREST],1,1):PaymentSchedule[[#This Row],[INTEREST]]),"")</f>
        <v>4143.8854550974493</v>
      </c>
      <c r="L22" s="14">
        <f>IF(PaymentSchedule[[#This Row],[PMT NO]]&lt;&gt;"",SUM(INDEX(PaymentSchedule[PRINCIPAL],1,1):PaymentSchedule[[#This Row],[PRINCIPAL]]),"")</f>
        <v>1224.3307750239421</v>
      </c>
    </row>
    <row r="23" spans="2:12" ht="16">
      <c r="B23" s="11">
        <f>IF(LoanIsGood,IF(ROW()-ROW(PaymentSchedule[[#Headers],[PMT NO]])&gt;ScheduledNumberOfPayments,"",ROW()-ROW(PaymentSchedule[[#Headers],[PMT NO]])),"")</f>
        <v>11</v>
      </c>
      <c r="C23" s="12">
        <f>IF(PaymentSchedule[[#This Row],[PMT NO]]&lt;&gt;"",EOMONTH(LoanStartDate,ROW(PaymentSchedule[[#This Row],[PMT NO]])-ROW(PaymentSchedule[[#Headers],[PMT NO]])-2)+DAY(LoanStartDate),"")</f>
        <v>45231</v>
      </c>
      <c r="D23" s="13">
        <f>IF(PaymentSchedule[[#This Row],[PMT NO]]&lt;&gt;"",IF(ROW()-ROW(PaymentSchedule[[#Headers],[BEGINNING BALANCE]])=1,LoanAmount,INDEX(PaymentSchedule[ENDING BALANCE],ROW()-ROW(PaymentSchedule[[#Headers],[BEGINNING BALANCE]])-1)),"")</f>
        <v>98775.669224976024</v>
      </c>
      <c r="E23" s="13">
        <f>IF(PaymentSchedule[[#This Row],[PMT NO]]&lt;&gt;"",ScheduledPayment,"")</f>
        <v>536.82162301213907</v>
      </c>
      <c r="F2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3" s="13">
        <f>IF(PaymentSchedule[[#This Row],[PMT NO]]&lt;&gt;"",PaymentSchedule[[#This Row],[TOTAL PAYMENT]]-PaymentSchedule[[#This Row],[INTEREST]],"")</f>
        <v>125.25633457473896</v>
      </c>
      <c r="I23" s="13">
        <f>IF(PaymentSchedule[[#This Row],[PMT NO]]&lt;&gt;"",PaymentSchedule[[#This Row],[BEGINNING BALANCE]]*(InterestRate/PaymentsPerYear),"")</f>
        <v>411.56528843740011</v>
      </c>
      <c r="J2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98650.41289040129</v>
      </c>
      <c r="K23" s="13">
        <f>IF(PaymentSchedule[[#This Row],[PMT NO]]&lt;&gt;"",SUM(INDEX(PaymentSchedule[INTEREST],1,1):PaymentSchedule[[#This Row],[INTEREST]]),"")</f>
        <v>4555.4507435348496</v>
      </c>
      <c r="L23" s="14">
        <f>IF(PaymentSchedule[[#This Row],[PMT NO]]&lt;&gt;"",SUM(INDEX(PaymentSchedule[PRINCIPAL],1,1):PaymentSchedule[[#This Row],[PRINCIPAL]]),"")</f>
        <v>1349.5871095986811</v>
      </c>
    </row>
    <row r="24" spans="2:12" ht="16">
      <c r="B24" s="11">
        <f>IF(LoanIsGood,IF(ROW()-ROW(PaymentSchedule[[#Headers],[PMT NO]])&gt;ScheduledNumberOfPayments,"",ROW()-ROW(PaymentSchedule[[#Headers],[PMT NO]])),"")</f>
        <v>12</v>
      </c>
      <c r="C24" s="12">
        <f>IF(PaymentSchedule[[#This Row],[PMT NO]]&lt;&gt;"",EOMONTH(LoanStartDate,ROW(PaymentSchedule[[#This Row],[PMT NO]])-ROW(PaymentSchedule[[#Headers],[PMT NO]])-2)+DAY(LoanStartDate),"")</f>
        <v>45261</v>
      </c>
      <c r="D24" s="13">
        <f>IF(PaymentSchedule[[#This Row],[PMT NO]]&lt;&gt;"",IF(ROW()-ROW(PaymentSchedule[[#Headers],[BEGINNING BALANCE]])=1,LoanAmount,INDEX(PaymentSchedule[ENDING BALANCE],ROW()-ROW(PaymentSchedule[[#Headers],[BEGINNING BALANCE]])-1)),"")</f>
        <v>98650.41289040129</v>
      </c>
      <c r="E24" s="13">
        <f>IF(PaymentSchedule[[#This Row],[PMT NO]]&lt;&gt;"",ScheduledPayment,"")</f>
        <v>536.82162301213907</v>
      </c>
      <c r="F2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4" s="13">
        <f>IF(PaymentSchedule[[#This Row],[PMT NO]]&lt;&gt;"",PaymentSchedule[[#This Row],[TOTAL PAYMENT]]-PaymentSchedule[[#This Row],[INTEREST]],"")</f>
        <v>125.77823596880035</v>
      </c>
      <c r="I24" s="13">
        <f>IF(PaymentSchedule[[#This Row],[PMT NO]]&lt;&gt;"",PaymentSchedule[[#This Row],[BEGINNING BALANCE]]*(InterestRate/PaymentsPerYear),"")</f>
        <v>411.04338704333873</v>
      </c>
      <c r="J2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98524.634654432492</v>
      </c>
      <c r="K24" s="13">
        <f>IF(PaymentSchedule[[#This Row],[PMT NO]]&lt;&gt;"",SUM(INDEX(PaymentSchedule[INTEREST],1,1):PaymentSchedule[[#This Row],[INTEREST]]),"")</f>
        <v>4966.4941305781886</v>
      </c>
      <c r="L24" s="14">
        <f>IF(PaymentSchedule[[#This Row],[PMT NO]]&lt;&gt;"",SUM(INDEX(PaymentSchedule[PRINCIPAL],1,1):PaymentSchedule[[#This Row],[PRINCIPAL]]),"")</f>
        <v>1475.3653455674814</v>
      </c>
    </row>
    <row r="25" spans="2:12" ht="16">
      <c r="B25" s="11">
        <f>IF(LoanIsGood,IF(ROW()-ROW(PaymentSchedule[[#Headers],[PMT NO]])&gt;ScheduledNumberOfPayments,"",ROW()-ROW(PaymentSchedule[[#Headers],[PMT NO]])),"")</f>
        <v>13</v>
      </c>
      <c r="C25" s="12">
        <f>IF(PaymentSchedule[[#This Row],[PMT NO]]&lt;&gt;"",EOMONTH(LoanStartDate,ROW(PaymentSchedule[[#This Row],[PMT NO]])-ROW(PaymentSchedule[[#Headers],[PMT NO]])-2)+DAY(LoanStartDate),"")</f>
        <v>45292</v>
      </c>
      <c r="D25" s="13">
        <f>IF(PaymentSchedule[[#This Row],[PMT NO]]&lt;&gt;"",IF(ROW()-ROW(PaymentSchedule[[#Headers],[BEGINNING BALANCE]])=1,LoanAmount,INDEX(PaymentSchedule[ENDING BALANCE],ROW()-ROW(PaymentSchedule[[#Headers],[BEGINNING BALANCE]])-1)),"")</f>
        <v>98524.634654432492</v>
      </c>
      <c r="E25" s="13">
        <f>IF(PaymentSchedule[[#This Row],[PMT NO]]&lt;&gt;"",ScheduledPayment,"")</f>
        <v>536.82162301213907</v>
      </c>
      <c r="F2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5" s="13">
        <f>IF(PaymentSchedule[[#This Row],[PMT NO]]&lt;&gt;"",PaymentSchedule[[#This Row],[TOTAL PAYMENT]]-PaymentSchedule[[#This Row],[INTEREST]],"")</f>
        <v>126.30231195200372</v>
      </c>
      <c r="I25" s="13">
        <f>IF(PaymentSchedule[[#This Row],[PMT NO]]&lt;&gt;"",PaymentSchedule[[#This Row],[BEGINNING BALANCE]]*(InterestRate/PaymentsPerYear),"")</f>
        <v>410.51931106013535</v>
      </c>
      <c r="J2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98398.332342480484</v>
      </c>
      <c r="K25" s="13">
        <f>IF(PaymentSchedule[[#This Row],[PMT NO]]&lt;&gt;"",SUM(INDEX(PaymentSchedule[INTEREST],1,1):PaymentSchedule[[#This Row],[INTEREST]]),"")</f>
        <v>5377.0134416383244</v>
      </c>
      <c r="L25" s="14">
        <f>IF(PaymentSchedule[[#This Row],[PMT NO]]&lt;&gt;"",SUM(INDEX(PaymentSchedule[PRINCIPAL],1,1):PaymentSchedule[[#This Row],[PRINCIPAL]]),"")</f>
        <v>1601.6676575194851</v>
      </c>
    </row>
    <row r="26" spans="2:12" ht="16">
      <c r="B26" s="11">
        <f>IF(LoanIsGood,IF(ROW()-ROW(PaymentSchedule[[#Headers],[PMT NO]])&gt;ScheduledNumberOfPayments,"",ROW()-ROW(PaymentSchedule[[#Headers],[PMT NO]])),"")</f>
        <v>14</v>
      </c>
      <c r="C26" s="12">
        <f>IF(PaymentSchedule[[#This Row],[PMT NO]]&lt;&gt;"",EOMONTH(LoanStartDate,ROW(PaymentSchedule[[#This Row],[PMT NO]])-ROW(PaymentSchedule[[#Headers],[PMT NO]])-2)+DAY(LoanStartDate),"")</f>
        <v>45323</v>
      </c>
      <c r="D26" s="13">
        <f>IF(PaymentSchedule[[#This Row],[PMT NO]]&lt;&gt;"",IF(ROW()-ROW(PaymentSchedule[[#Headers],[BEGINNING BALANCE]])=1,LoanAmount,INDEX(PaymentSchedule[ENDING BALANCE],ROW()-ROW(PaymentSchedule[[#Headers],[BEGINNING BALANCE]])-1)),"")</f>
        <v>98398.332342480484</v>
      </c>
      <c r="E26" s="13">
        <f>IF(PaymentSchedule[[#This Row],[PMT NO]]&lt;&gt;"",ScheduledPayment,"")</f>
        <v>536.82162301213907</v>
      </c>
      <c r="F2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6" s="13">
        <f>IF(PaymentSchedule[[#This Row],[PMT NO]]&lt;&gt;"",PaymentSchedule[[#This Row],[TOTAL PAYMENT]]-PaymentSchedule[[#This Row],[INTEREST]],"")</f>
        <v>126.82857158513707</v>
      </c>
      <c r="I26" s="13">
        <f>IF(PaymentSchedule[[#This Row],[PMT NO]]&lt;&gt;"",PaymentSchedule[[#This Row],[BEGINNING BALANCE]]*(InterestRate/PaymentsPerYear),"")</f>
        <v>409.993051427002</v>
      </c>
      <c r="J2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98271.503770895346</v>
      </c>
      <c r="K26" s="13">
        <f>IF(PaymentSchedule[[#This Row],[PMT NO]]&lt;&gt;"",SUM(INDEX(PaymentSchedule[INTEREST],1,1):PaymentSchedule[[#This Row],[INTEREST]]),"")</f>
        <v>5787.0064930653261</v>
      </c>
      <c r="L26" s="14">
        <f>IF(PaymentSchedule[[#This Row],[PMT NO]]&lt;&gt;"",SUM(INDEX(PaymentSchedule[PRINCIPAL],1,1):PaymentSchedule[[#This Row],[PRINCIPAL]]),"")</f>
        <v>1728.4962291046222</v>
      </c>
    </row>
    <row r="27" spans="2:12" ht="16">
      <c r="B27" s="11">
        <f>IF(LoanIsGood,IF(ROW()-ROW(PaymentSchedule[[#Headers],[PMT NO]])&gt;ScheduledNumberOfPayments,"",ROW()-ROW(PaymentSchedule[[#Headers],[PMT NO]])),"")</f>
        <v>15</v>
      </c>
      <c r="C27" s="12">
        <f>IF(PaymentSchedule[[#This Row],[PMT NO]]&lt;&gt;"",EOMONTH(LoanStartDate,ROW(PaymentSchedule[[#This Row],[PMT NO]])-ROW(PaymentSchedule[[#Headers],[PMT NO]])-2)+DAY(LoanStartDate),"")</f>
        <v>45352</v>
      </c>
      <c r="D27" s="13">
        <f>IF(PaymentSchedule[[#This Row],[PMT NO]]&lt;&gt;"",IF(ROW()-ROW(PaymentSchedule[[#Headers],[BEGINNING BALANCE]])=1,LoanAmount,INDEX(PaymentSchedule[ENDING BALANCE],ROW()-ROW(PaymentSchedule[[#Headers],[BEGINNING BALANCE]])-1)),"")</f>
        <v>98271.503770895346</v>
      </c>
      <c r="E27" s="13">
        <f>IF(PaymentSchedule[[#This Row],[PMT NO]]&lt;&gt;"",ScheduledPayment,"")</f>
        <v>536.82162301213907</v>
      </c>
      <c r="F2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7" s="13">
        <f>IF(PaymentSchedule[[#This Row],[PMT NO]]&lt;&gt;"",PaymentSchedule[[#This Row],[TOTAL PAYMENT]]-PaymentSchedule[[#This Row],[INTEREST]],"")</f>
        <v>127.35702396674179</v>
      </c>
      <c r="I27" s="13">
        <f>IF(PaymentSchedule[[#This Row],[PMT NO]]&lt;&gt;"",PaymentSchedule[[#This Row],[BEGINNING BALANCE]]*(InterestRate/PaymentsPerYear),"")</f>
        <v>409.46459904539728</v>
      </c>
      <c r="J2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98144.1467469286</v>
      </c>
      <c r="K27" s="13">
        <f>IF(PaymentSchedule[[#This Row],[PMT NO]]&lt;&gt;"",SUM(INDEX(PaymentSchedule[INTEREST],1,1):PaymentSchedule[[#This Row],[INTEREST]]),"")</f>
        <v>6196.4710921107235</v>
      </c>
      <c r="L27" s="14">
        <f>IF(PaymentSchedule[[#This Row],[PMT NO]]&lt;&gt;"",SUM(INDEX(PaymentSchedule[PRINCIPAL],1,1):PaymentSchedule[[#This Row],[PRINCIPAL]]),"")</f>
        <v>1855.853253071364</v>
      </c>
    </row>
    <row r="28" spans="2:12" ht="16">
      <c r="B28" s="11">
        <f>IF(LoanIsGood,IF(ROW()-ROW(PaymentSchedule[[#Headers],[PMT NO]])&gt;ScheduledNumberOfPayments,"",ROW()-ROW(PaymentSchedule[[#Headers],[PMT NO]])),"")</f>
        <v>16</v>
      </c>
      <c r="C28" s="12">
        <f>IF(PaymentSchedule[[#This Row],[PMT NO]]&lt;&gt;"",EOMONTH(LoanStartDate,ROW(PaymentSchedule[[#This Row],[PMT NO]])-ROW(PaymentSchedule[[#Headers],[PMT NO]])-2)+DAY(LoanStartDate),"")</f>
        <v>45383</v>
      </c>
      <c r="D28" s="13">
        <f>IF(PaymentSchedule[[#This Row],[PMT NO]]&lt;&gt;"",IF(ROW()-ROW(PaymentSchedule[[#Headers],[BEGINNING BALANCE]])=1,LoanAmount,INDEX(PaymentSchedule[ENDING BALANCE],ROW()-ROW(PaymentSchedule[[#Headers],[BEGINNING BALANCE]])-1)),"")</f>
        <v>98144.1467469286</v>
      </c>
      <c r="E28" s="13">
        <f>IF(PaymentSchedule[[#This Row],[PMT NO]]&lt;&gt;"",ScheduledPayment,"")</f>
        <v>536.82162301213907</v>
      </c>
      <c r="F2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8" s="13">
        <f>IF(PaymentSchedule[[#This Row],[PMT NO]]&lt;&gt;"",PaymentSchedule[[#This Row],[TOTAL PAYMENT]]-PaymentSchedule[[#This Row],[INTEREST]],"")</f>
        <v>127.88767823326992</v>
      </c>
      <c r="I28" s="13">
        <f>IF(PaymentSchedule[[#This Row],[PMT NO]]&lt;&gt;"",PaymentSchedule[[#This Row],[BEGINNING BALANCE]]*(InterestRate/PaymentsPerYear),"")</f>
        <v>408.93394477886915</v>
      </c>
      <c r="J2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98016.259068695334</v>
      </c>
      <c r="K28" s="13">
        <f>IF(PaymentSchedule[[#This Row],[PMT NO]]&lt;&gt;"",SUM(INDEX(PaymentSchedule[INTEREST],1,1):PaymentSchedule[[#This Row],[INTEREST]]),"")</f>
        <v>6605.4050368895923</v>
      </c>
      <c r="L28" s="14">
        <f>IF(PaymentSchedule[[#This Row],[PMT NO]]&lt;&gt;"",SUM(INDEX(PaymentSchedule[PRINCIPAL],1,1):PaymentSchedule[[#This Row],[PRINCIPAL]]),"")</f>
        <v>1983.7409313046339</v>
      </c>
    </row>
    <row r="29" spans="2:12" ht="16">
      <c r="B29" s="11">
        <f>IF(LoanIsGood,IF(ROW()-ROW(PaymentSchedule[[#Headers],[PMT NO]])&gt;ScheduledNumberOfPayments,"",ROW()-ROW(PaymentSchedule[[#Headers],[PMT NO]])),"")</f>
        <v>17</v>
      </c>
      <c r="C29" s="12">
        <f>IF(PaymentSchedule[[#This Row],[PMT NO]]&lt;&gt;"",EOMONTH(LoanStartDate,ROW(PaymentSchedule[[#This Row],[PMT NO]])-ROW(PaymentSchedule[[#Headers],[PMT NO]])-2)+DAY(LoanStartDate),"")</f>
        <v>45413</v>
      </c>
      <c r="D29" s="13">
        <f>IF(PaymentSchedule[[#This Row],[PMT NO]]&lt;&gt;"",IF(ROW()-ROW(PaymentSchedule[[#Headers],[BEGINNING BALANCE]])=1,LoanAmount,INDEX(PaymentSchedule[ENDING BALANCE],ROW()-ROW(PaymentSchedule[[#Headers],[BEGINNING BALANCE]])-1)),"")</f>
        <v>98016.259068695334</v>
      </c>
      <c r="E29" s="13">
        <f>IF(PaymentSchedule[[#This Row],[PMT NO]]&lt;&gt;"",ScheduledPayment,"")</f>
        <v>536.82162301213907</v>
      </c>
      <c r="F2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9" s="13">
        <f>IF(PaymentSchedule[[#This Row],[PMT NO]]&lt;&gt;"",PaymentSchedule[[#This Row],[TOTAL PAYMENT]]-PaymentSchedule[[#This Row],[INTEREST]],"")</f>
        <v>128.42054355924188</v>
      </c>
      <c r="I29" s="13">
        <f>IF(PaymentSchedule[[#This Row],[PMT NO]]&lt;&gt;"",PaymentSchedule[[#This Row],[BEGINNING BALANCE]]*(InterestRate/PaymentsPerYear),"")</f>
        <v>408.40107945289719</v>
      </c>
      <c r="J2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97887.838525136089</v>
      </c>
      <c r="K29" s="13">
        <f>IF(PaymentSchedule[[#This Row],[PMT NO]]&lt;&gt;"",SUM(INDEX(PaymentSchedule[INTEREST],1,1):PaymentSchedule[[#This Row],[INTEREST]]),"")</f>
        <v>7013.80611634249</v>
      </c>
      <c r="L29" s="14">
        <f>IF(PaymentSchedule[[#This Row],[PMT NO]]&lt;&gt;"",SUM(INDEX(PaymentSchedule[PRINCIPAL],1,1):PaymentSchedule[[#This Row],[PRINCIPAL]]),"")</f>
        <v>2112.1614748638758</v>
      </c>
    </row>
    <row r="30" spans="2:12" ht="16">
      <c r="B30" s="11">
        <f>IF(LoanIsGood,IF(ROW()-ROW(PaymentSchedule[[#Headers],[PMT NO]])&gt;ScheduledNumberOfPayments,"",ROW()-ROW(PaymentSchedule[[#Headers],[PMT NO]])),"")</f>
        <v>18</v>
      </c>
      <c r="C30" s="12">
        <f>IF(PaymentSchedule[[#This Row],[PMT NO]]&lt;&gt;"",EOMONTH(LoanStartDate,ROW(PaymentSchedule[[#This Row],[PMT NO]])-ROW(PaymentSchedule[[#Headers],[PMT NO]])-2)+DAY(LoanStartDate),"")</f>
        <v>45444</v>
      </c>
      <c r="D30" s="13">
        <f>IF(PaymentSchedule[[#This Row],[PMT NO]]&lt;&gt;"",IF(ROW()-ROW(PaymentSchedule[[#Headers],[BEGINNING BALANCE]])=1,LoanAmount,INDEX(PaymentSchedule[ENDING BALANCE],ROW()-ROW(PaymentSchedule[[#Headers],[BEGINNING BALANCE]])-1)),"")</f>
        <v>97887.838525136089</v>
      </c>
      <c r="E30" s="13">
        <f>IF(PaymentSchedule[[#This Row],[PMT NO]]&lt;&gt;"",ScheduledPayment,"")</f>
        <v>536.82162301213907</v>
      </c>
      <c r="F3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0" s="13">
        <f>IF(PaymentSchedule[[#This Row],[PMT NO]]&lt;&gt;"",PaymentSchedule[[#This Row],[TOTAL PAYMENT]]-PaymentSchedule[[#This Row],[INTEREST]],"")</f>
        <v>128.95562915740538</v>
      </c>
      <c r="I30" s="13">
        <f>IF(PaymentSchedule[[#This Row],[PMT NO]]&lt;&gt;"",PaymentSchedule[[#This Row],[BEGINNING BALANCE]]*(InterestRate/PaymentsPerYear),"")</f>
        <v>407.86599385473369</v>
      </c>
      <c r="J3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97758.882895978677</v>
      </c>
      <c r="K30" s="13">
        <f>IF(PaymentSchedule[[#This Row],[PMT NO]]&lt;&gt;"",SUM(INDEX(PaymentSchedule[INTEREST],1,1):PaymentSchedule[[#This Row],[INTEREST]]),"")</f>
        <v>7421.6721101972234</v>
      </c>
      <c r="L30" s="14">
        <f>IF(PaymentSchedule[[#This Row],[PMT NO]]&lt;&gt;"",SUM(INDEX(PaymentSchedule[PRINCIPAL],1,1):PaymentSchedule[[#This Row],[PRINCIPAL]]),"")</f>
        <v>2241.1171040212812</v>
      </c>
    </row>
    <row r="31" spans="2:12" ht="16">
      <c r="B31" s="11">
        <f>IF(LoanIsGood,IF(ROW()-ROW(PaymentSchedule[[#Headers],[PMT NO]])&gt;ScheduledNumberOfPayments,"",ROW()-ROW(PaymentSchedule[[#Headers],[PMT NO]])),"")</f>
        <v>19</v>
      </c>
      <c r="C31" s="12">
        <f>IF(PaymentSchedule[[#This Row],[PMT NO]]&lt;&gt;"",EOMONTH(LoanStartDate,ROW(PaymentSchedule[[#This Row],[PMT NO]])-ROW(PaymentSchedule[[#Headers],[PMT NO]])-2)+DAY(LoanStartDate),"")</f>
        <v>45474</v>
      </c>
      <c r="D31" s="13">
        <f>IF(PaymentSchedule[[#This Row],[PMT NO]]&lt;&gt;"",IF(ROW()-ROW(PaymentSchedule[[#Headers],[BEGINNING BALANCE]])=1,LoanAmount,INDEX(PaymentSchedule[ENDING BALANCE],ROW()-ROW(PaymentSchedule[[#Headers],[BEGINNING BALANCE]])-1)),"")</f>
        <v>97758.882895978677</v>
      </c>
      <c r="E31" s="13">
        <f>IF(PaymentSchedule[[#This Row],[PMT NO]]&lt;&gt;"",ScheduledPayment,"")</f>
        <v>536.82162301213907</v>
      </c>
      <c r="F3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1" s="13">
        <f>IF(PaymentSchedule[[#This Row],[PMT NO]]&lt;&gt;"",PaymentSchedule[[#This Row],[TOTAL PAYMENT]]-PaymentSchedule[[#This Row],[INTEREST]],"")</f>
        <v>129.49294427889458</v>
      </c>
      <c r="I31" s="13">
        <f>IF(PaymentSchedule[[#This Row],[PMT NO]]&lt;&gt;"",PaymentSchedule[[#This Row],[BEGINNING BALANCE]]*(InterestRate/PaymentsPerYear),"")</f>
        <v>407.32867873324449</v>
      </c>
      <c r="J3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97629.389951699777</v>
      </c>
      <c r="K31" s="13">
        <f>IF(PaymentSchedule[[#This Row],[PMT NO]]&lt;&gt;"",SUM(INDEX(PaymentSchedule[INTEREST],1,1):PaymentSchedule[[#This Row],[INTEREST]]),"")</f>
        <v>7829.0007889304679</v>
      </c>
      <c r="L31" s="14">
        <f>IF(PaymentSchedule[[#This Row],[PMT NO]]&lt;&gt;"",SUM(INDEX(PaymentSchedule[PRINCIPAL],1,1):PaymentSchedule[[#This Row],[PRINCIPAL]]),"")</f>
        <v>2370.6100483001755</v>
      </c>
    </row>
    <row r="32" spans="2:12" ht="16">
      <c r="B32" s="11">
        <f>IF(LoanIsGood,IF(ROW()-ROW(PaymentSchedule[[#Headers],[PMT NO]])&gt;ScheduledNumberOfPayments,"",ROW()-ROW(PaymentSchedule[[#Headers],[PMT NO]])),"")</f>
        <v>20</v>
      </c>
      <c r="C32" s="12">
        <f>IF(PaymentSchedule[[#This Row],[PMT NO]]&lt;&gt;"",EOMONTH(LoanStartDate,ROW(PaymentSchedule[[#This Row],[PMT NO]])-ROW(PaymentSchedule[[#Headers],[PMT NO]])-2)+DAY(LoanStartDate),"")</f>
        <v>45505</v>
      </c>
      <c r="D32" s="13">
        <f>IF(PaymentSchedule[[#This Row],[PMT NO]]&lt;&gt;"",IF(ROW()-ROW(PaymentSchedule[[#Headers],[BEGINNING BALANCE]])=1,LoanAmount,INDEX(PaymentSchedule[ENDING BALANCE],ROW()-ROW(PaymentSchedule[[#Headers],[BEGINNING BALANCE]])-1)),"")</f>
        <v>97629.389951699777</v>
      </c>
      <c r="E32" s="13">
        <f>IF(PaymentSchedule[[#This Row],[PMT NO]]&lt;&gt;"",ScheduledPayment,"")</f>
        <v>536.82162301213907</v>
      </c>
      <c r="F3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2" s="13">
        <f>IF(PaymentSchedule[[#This Row],[PMT NO]]&lt;&gt;"",PaymentSchedule[[#This Row],[TOTAL PAYMENT]]-PaymentSchedule[[#This Row],[INTEREST]],"")</f>
        <v>130.03249821339</v>
      </c>
      <c r="I32" s="13">
        <f>IF(PaymentSchedule[[#This Row],[PMT NO]]&lt;&gt;"",PaymentSchedule[[#This Row],[BEGINNING BALANCE]]*(InterestRate/PaymentsPerYear),"")</f>
        <v>406.78912479874907</v>
      </c>
      <c r="J3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97499.357453486387</v>
      </c>
      <c r="K32" s="13">
        <f>IF(PaymentSchedule[[#This Row],[PMT NO]]&lt;&gt;"",SUM(INDEX(PaymentSchedule[INTEREST],1,1):PaymentSchedule[[#This Row],[INTEREST]]),"")</f>
        <v>8235.789913729217</v>
      </c>
      <c r="L32" s="14">
        <f>IF(PaymentSchedule[[#This Row],[PMT NO]]&lt;&gt;"",SUM(INDEX(PaymentSchedule[PRINCIPAL],1,1):PaymentSchedule[[#This Row],[PRINCIPAL]]),"")</f>
        <v>2500.6425465135653</v>
      </c>
    </row>
    <row r="33" spans="2:12" ht="16">
      <c r="B33" s="11">
        <f>IF(LoanIsGood,IF(ROW()-ROW(PaymentSchedule[[#Headers],[PMT NO]])&gt;ScheduledNumberOfPayments,"",ROW()-ROW(PaymentSchedule[[#Headers],[PMT NO]])),"")</f>
        <v>21</v>
      </c>
      <c r="C33" s="12">
        <f>IF(PaymentSchedule[[#This Row],[PMT NO]]&lt;&gt;"",EOMONTH(LoanStartDate,ROW(PaymentSchedule[[#This Row],[PMT NO]])-ROW(PaymentSchedule[[#Headers],[PMT NO]])-2)+DAY(LoanStartDate),"")</f>
        <v>45536</v>
      </c>
      <c r="D33" s="13">
        <f>IF(PaymentSchedule[[#This Row],[PMT NO]]&lt;&gt;"",IF(ROW()-ROW(PaymentSchedule[[#Headers],[BEGINNING BALANCE]])=1,LoanAmount,INDEX(PaymentSchedule[ENDING BALANCE],ROW()-ROW(PaymentSchedule[[#Headers],[BEGINNING BALANCE]])-1)),"")</f>
        <v>97499.357453486387</v>
      </c>
      <c r="E33" s="13">
        <f>IF(PaymentSchedule[[#This Row],[PMT NO]]&lt;&gt;"",ScheduledPayment,"")</f>
        <v>536.82162301213907</v>
      </c>
      <c r="F3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3" s="13">
        <f>IF(PaymentSchedule[[#This Row],[PMT NO]]&lt;&gt;"",PaymentSchedule[[#This Row],[TOTAL PAYMENT]]-PaymentSchedule[[#This Row],[INTEREST]],"")</f>
        <v>130.57430028927911</v>
      </c>
      <c r="I33" s="13">
        <f>IF(PaymentSchedule[[#This Row],[PMT NO]]&lt;&gt;"",PaymentSchedule[[#This Row],[BEGINNING BALANCE]]*(InterestRate/PaymentsPerYear),"")</f>
        <v>406.24732272285996</v>
      </c>
      <c r="J3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97368.783153197102</v>
      </c>
      <c r="K33" s="13">
        <f>IF(PaymentSchedule[[#This Row],[PMT NO]]&lt;&gt;"",SUM(INDEX(PaymentSchedule[INTEREST],1,1):PaymentSchedule[[#This Row],[INTEREST]]),"")</f>
        <v>8642.0372364520772</v>
      </c>
      <c r="L33" s="14">
        <f>IF(PaymentSchedule[[#This Row],[PMT NO]]&lt;&gt;"",SUM(INDEX(PaymentSchedule[PRINCIPAL],1,1):PaymentSchedule[[#This Row],[PRINCIPAL]]),"")</f>
        <v>2631.2168468028444</v>
      </c>
    </row>
    <row r="34" spans="2:12" ht="16">
      <c r="B34" s="11">
        <f>IF(LoanIsGood,IF(ROW()-ROW(PaymentSchedule[[#Headers],[PMT NO]])&gt;ScheduledNumberOfPayments,"",ROW()-ROW(PaymentSchedule[[#Headers],[PMT NO]])),"")</f>
        <v>22</v>
      </c>
      <c r="C34" s="12">
        <f>IF(PaymentSchedule[[#This Row],[PMT NO]]&lt;&gt;"",EOMONTH(LoanStartDate,ROW(PaymentSchedule[[#This Row],[PMT NO]])-ROW(PaymentSchedule[[#Headers],[PMT NO]])-2)+DAY(LoanStartDate),"")</f>
        <v>45566</v>
      </c>
      <c r="D34" s="13">
        <f>IF(PaymentSchedule[[#This Row],[PMT NO]]&lt;&gt;"",IF(ROW()-ROW(PaymentSchedule[[#Headers],[BEGINNING BALANCE]])=1,LoanAmount,INDEX(PaymentSchedule[ENDING BALANCE],ROW()-ROW(PaymentSchedule[[#Headers],[BEGINNING BALANCE]])-1)),"")</f>
        <v>97368.783153197102</v>
      </c>
      <c r="E34" s="13">
        <f>IF(PaymentSchedule[[#This Row],[PMT NO]]&lt;&gt;"",ScheduledPayment,"")</f>
        <v>536.82162301213907</v>
      </c>
      <c r="F3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4" s="13">
        <f>IF(PaymentSchedule[[#This Row],[PMT NO]]&lt;&gt;"",PaymentSchedule[[#This Row],[TOTAL PAYMENT]]-PaymentSchedule[[#This Row],[INTEREST]],"")</f>
        <v>131.11835987381784</v>
      </c>
      <c r="I34" s="13">
        <f>IF(PaymentSchedule[[#This Row],[PMT NO]]&lt;&gt;"",PaymentSchedule[[#This Row],[BEGINNING BALANCE]]*(InterestRate/PaymentsPerYear),"")</f>
        <v>405.70326313832123</v>
      </c>
      <c r="J3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97237.664793323289</v>
      </c>
      <c r="K34" s="13">
        <f>IF(PaymentSchedule[[#This Row],[PMT NO]]&lt;&gt;"",SUM(INDEX(PaymentSchedule[INTEREST],1,1):PaymentSchedule[[#This Row],[INTEREST]]),"")</f>
        <v>9047.740499590398</v>
      </c>
      <c r="L34" s="14">
        <f>IF(PaymentSchedule[[#This Row],[PMT NO]]&lt;&gt;"",SUM(INDEX(PaymentSchedule[PRINCIPAL],1,1):PaymentSchedule[[#This Row],[PRINCIPAL]]),"")</f>
        <v>2762.3352066766624</v>
      </c>
    </row>
    <row r="35" spans="2:12" ht="16">
      <c r="B35" s="11">
        <f>IF(LoanIsGood,IF(ROW()-ROW(PaymentSchedule[[#Headers],[PMT NO]])&gt;ScheduledNumberOfPayments,"",ROW()-ROW(PaymentSchedule[[#Headers],[PMT NO]])),"")</f>
        <v>23</v>
      </c>
      <c r="C35" s="12">
        <f>IF(PaymentSchedule[[#This Row],[PMT NO]]&lt;&gt;"",EOMONTH(LoanStartDate,ROW(PaymentSchedule[[#This Row],[PMT NO]])-ROW(PaymentSchedule[[#Headers],[PMT NO]])-2)+DAY(LoanStartDate),"")</f>
        <v>45597</v>
      </c>
      <c r="D35" s="13">
        <f>IF(PaymentSchedule[[#This Row],[PMT NO]]&lt;&gt;"",IF(ROW()-ROW(PaymentSchedule[[#Headers],[BEGINNING BALANCE]])=1,LoanAmount,INDEX(PaymentSchedule[ENDING BALANCE],ROW()-ROW(PaymentSchedule[[#Headers],[BEGINNING BALANCE]])-1)),"")</f>
        <v>97237.664793323289</v>
      </c>
      <c r="E35" s="13">
        <f>IF(PaymentSchedule[[#This Row],[PMT NO]]&lt;&gt;"",ScheduledPayment,"")</f>
        <v>536.82162301213907</v>
      </c>
      <c r="F3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5" s="13">
        <f>IF(PaymentSchedule[[#This Row],[PMT NO]]&lt;&gt;"",PaymentSchedule[[#This Row],[TOTAL PAYMENT]]-PaymentSchedule[[#This Row],[INTEREST]],"")</f>
        <v>131.66468637329206</v>
      </c>
      <c r="I35" s="13">
        <f>IF(PaymentSchedule[[#This Row],[PMT NO]]&lt;&gt;"",PaymentSchedule[[#This Row],[BEGINNING BALANCE]]*(InterestRate/PaymentsPerYear),"")</f>
        <v>405.15693663884701</v>
      </c>
      <c r="J3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97106.000106949999</v>
      </c>
      <c r="K35" s="13">
        <f>IF(PaymentSchedule[[#This Row],[PMT NO]]&lt;&gt;"",SUM(INDEX(PaymentSchedule[INTEREST],1,1):PaymentSchedule[[#This Row],[INTEREST]]),"")</f>
        <v>9452.8974362292447</v>
      </c>
      <c r="L35" s="14">
        <f>IF(PaymentSchedule[[#This Row],[PMT NO]]&lt;&gt;"",SUM(INDEX(PaymentSchedule[PRINCIPAL],1,1):PaymentSchedule[[#This Row],[PRINCIPAL]]),"")</f>
        <v>2893.9998930499546</v>
      </c>
    </row>
    <row r="36" spans="2:12" ht="16">
      <c r="B36" s="11">
        <f>IF(LoanIsGood,IF(ROW()-ROW(PaymentSchedule[[#Headers],[PMT NO]])&gt;ScheduledNumberOfPayments,"",ROW()-ROW(PaymentSchedule[[#Headers],[PMT NO]])),"")</f>
        <v>24</v>
      </c>
      <c r="C36" s="12">
        <f>IF(PaymentSchedule[[#This Row],[PMT NO]]&lt;&gt;"",EOMONTH(LoanStartDate,ROW(PaymentSchedule[[#This Row],[PMT NO]])-ROW(PaymentSchedule[[#Headers],[PMT NO]])-2)+DAY(LoanStartDate),"")</f>
        <v>45627</v>
      </c>
      <c r="D36" s="13">
        <f>IF(PaymentSchedule[[#This Row],[PMT NO]]&lt;&gt;"",IF(ROW()-ROW(PaymentSchedule[[#Headers],[BEGINNING BALANCE]])=1,LoanAmount,INDEX(PaymentSchedule[ENDING BALANCE],ROW()-ROW(PaymentSchedule[[#Headers],[BEGINNING BALANCE]])-1)),"")</f>
        <v>97106.000106949999</v>
      </c>
      <c r="E36" s="13">
        <f>IF(PaymentSchedule[[#This Row],[PMT NO]]&lt;&gt;"",ScheduledPayment,"")</f>
        <v>536.82162301213907</v>
      </c>
      <c r="F3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6" s="13">
        <f>IF(PaymentSchedule[[#This Row],[PMT NO]]&lt;&gt;"",PaymentSchedule[[#This Row],[TOTAL PAYMENT]]-PaymentSchedule[[#This Row],[INTEREST]],"")</f>
        <v>132.21328923318072</v>
      </c>
      <c r="I36" s="13">
        <f>IF(PaymentSchedule[[#This Row],[PMT NO]]&lt;&gt;"",PaymentSchedule[[#This Row],[BEGINNING BALANCE]]*(InterestRate/PaymentsPerYear),"")</f>
        <v>404.60833377895835</v>
      </c>
      <c r="J3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96973.786817716813</v>
      </c>
      <c r="K36" s="13">
        <f>IF(PaymentSchedule[[#This Row],[PMT NO]]&lt;&gt;"",SUM(INDEX(PaymentSchedule[INTEREST],1,1):PaymentSchedule[[#This Row],[INTEREST]]),"")</f>
        <v>9857.5057700082034</v>
      </c>
      <c r="L36" s="14">
        <f>IF(PaymentSchedule[[#This Row],[PMT NO]]&lt;&gt;"",SUM(INDEX(PaymentSchedule[PRINCIPAL],1,1):PaymentSchedule[[#This Row],[PRINCIPAL]]),"")</f>
        <v>3026.2131822831352</v>
      </c>
    </row>
    <row r="37" spans="2:12" ht="16">
      <c r="B37" s="11">
        <f>IF(LoanIsGood,IF(ROW()-ROW(PaymentSchedule[[#Headers],[PMT NO]])&gt;ScheduledNumberOfPayments,"",ROW()-ROW(PaymentSchedule[[#Headers],[PMT NO]])),"")</f>
        <v>25</v>
      </c>
      <c r="C37" s="12">
        <f>IF(PaymentSchedule[[#This Row],[PMT NO]]&lt;&gt;"",EOMONTH(LoanStartDate,ROW(PaymentSchedule[[#This Row],[PMT NO]])-ROW(PaymentSchedule[[#Headers],[PMT NO]])-2)+DAY(LoanStartDate),"")</f>
        <v>45658</v>
      </c>
      <c r="D37" s="13">
        <f>IF(PaymentSchedule[[#This Row],[PMT NO]]&lt;&gt;"",IF(ROW()-ROW(PaymentSchedule[[#Headers],[BEGINNING BALANCE]])=1,LoanAmount,INDEX(PaymentSchedule[ENDING BALANCE],ROW()-ROW(PaymentSchedule[[#Headers],[BEGINNING BALANCE]])-1)),"")</f>
        <v>96973.786817716813</v>
      </c>
      <c r="E37" s="13">
        <f>IF(PaymentSchedule[[#This Row],[PMT NO]]&lt;&gt;"",ScheduledPayment,"")</f>
        <v>536.82162301213907</v>
      </c>
      <c r="F3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7" s="13">
        <f>IF(PaymentSchedule[[#This Row],[PMT NO]]&lt;&gt;"",PaymentSchedule[[#This Row],[TOTAL PAYMENT]]-PaymentSchedule[[#This Row],[INTEREST]],"")</f>
        <v>132.76417793831899</v>
      </c>
      <c r="I37" s="13">
        <f>IF(PaymentSchedule[[#This Row],[PMT NO]]&lt;&gt;"",PaymentSchedule[[#This Row],[BEGINNING BALANCE]]*(InterestRate/PaymentsPerYear),"")</f>
        <v>404.05744507382008</v>
      </c>
      <c r="J3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96841.022639778501</v>
      </c>
      <c r="K37" s="13">
        <f>IF(PaymentSchedule[[#This Row],[PMT NO]]&lt;&gt;"",SUM(INDEX(PaymentSchedule[INTEREST],1,1):PaymentSchedule[[#This Row],[INTEREST]]),"")</f>
        <v>10261.563215082024</v>
      </c>
      <c r="L37" s="14">
        <f>IF(PaymentSchedule[[#This Row],[PMT NO]]&lt;&gt;"",SUM(INDEX(PaymentSchedule[PRINCIPAL],1,1):PaymentSchedule[[#This Row],[PRINCIPAL]]),"")</f>
        <v>3158.9773602214541</v>
      </c>
    </row>
    <row r="38" spans="2:12" ht="16">
      <c r="B38" s="11">
        <f>IF(LoanIsGood,IF(ROW()-ROW(PaymentSchedule[[#Headers],[PMT NO]])&gt;ScheduledNumberOfPayments,"",ROW()-ROW(PaymentSchedule[[#Headers],[PMT NO]])),"")</f>
        <v>26</v>
      </c>
      <c r="C38" s="12">
        <f>IF(PaymentSchedule[[#This Row],[PMT NO]]&lt;&gt;"",EOMONTH(LoanStartDate,ROW(PaymentSchedule[[#This Row],[PMT NO]])-ROW(PaymentSchedule[[#Headers],[PMT NO]])-2)+DAY(LoanStartDate),"")</f>
        <v>45689</v>
      </c>
      <c r="D38" s="13">
        <f>IF(PaymentSchedule[[#This Row],[PMT NO]]&lt;&gt;"",IF(ROW()-ROW(PaymentSchedule[[#Headers],[BEGINNING BALANCE]])=1,LoanAmount,INDEX(PaymentSchedule[ENDING BALANCE],ROW()-ROW(PaymentSchedule[[#Headers],[BEGINNING BALANCE]])-1)),"")</f>
        <v>96841.022639778501</v>
      </c>
      <c r="E38" s="13">
        <f>IF(PaymentSchedule[[#This Row],[PMT NO]]&lt;&gt;"",ScheduledPayment,"")</f>
        <v>536.82162301213907</v>
      </c>
      <c r="F3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8" s="13">
        <f>IF(PaymentSchedule[[#This Row],[PMT NO]]&lt;&gt;"",PaymentSchedule[[#This Row],[TOTAL PAYMENT]]-PaymentSchedule[[#This Row],[INTEREST]],"")</f>
        <v>133.317362013062</v>
      </c>
      <c r="I38" s="13">
        <f>IF(PaymentSchedule[[#This Row],[PMT NO]]&lt;&gt;"",PaymentSchedule[[#This Row],[BEGINNING BALANCE]]*(InterestRate/PaymentsPerYear),"")</f>
        <v>403.50426099907708</v>
      </c>
      <c r="J3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96707.705277765432</v>
      </c>
      <c r="K38" s="13">
        <f>IF(PaymentSchedule[[#This Row],[PMT NO]]&lt;&gt;"",SUM(INDEX(PaymentSchedule[INTEREST],1,1):PaymentSchedule[[#This Row],[INTEREST]]),"")</f>
        <v>10665.067476081102</v>
      </c>
      <c r="L38" s="14">
        <f>IF(PaymentSchedule[[#This Row],[PMT NO]]&lt;&gt;"",SUM(INDEX(PaymentSchedule[PRINCIPAL],1,1):PaymentSchedule[[#This Row],[PRINCIPAL]]),"")</f>
        <v>3292.294722234516</v>
      </c>
    </row>
    <row r="39" spans="2:12" ht="16">
      <c r="B39" s="11">
        <f>IF(LoanIsGood,IF(ROW()-ROW(PaymentSchedule[[#Headers],[PMT NO]])&gt;ScheduledNumberOfPayments,"",ROW()-ROW(PaymentSchedule[[#Headers],[PMT NO]])),"")</f>
        <v>27</v>
      </c>
      <c r="C39" s="12">
        <f>IF(PaymentSchedule[[#This Row],[PMT NO]]&lt;&gt;"",EOMONTH(LoanStartDate,ROW(PaymentSchedule[[#This Row],[PMT NO]])-ROW(PaymentSchedule[[#Headers],[PMT NO]])-2)+DAY(LoanStartDate),"")</f>
        <v>45717</v>
      </c>
      <c r="D39" s="13">
        <f>IF(PaymentSchedule[[#This Row],[PMT NO]]&lt;&gt;"",IF(ROW()-ROW(PaymentSchedule[[#Headers],[BEGINNING BALANCE]])=1,LoanAmount,INDEX(PaymentSchedule[ENDING BALANCE],ROW()-ROW(PaymentSchedule[[#Headers],[BEGINNING BALANCE]])-1)),"")</f>
        <v>96707.705277765432</v>
      </c>
      <c r="E39" s="13">
        <f>IF(PaymentSchedule[[#This Row],[PMT NO]]&lt;&gt;"",ScheduledPayment,"")</f>
        <v>536.82162301213907</v>
      </c>
      <c r="F3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9" s="13">
        <f>IF(PaymentSchedule[[#This Row],[PMT NO]]&lt;&gt;"",PaymentSchedule[[#This Row],[TOTAL PAYMENT]]-PaymentSchedule[[#This Row],[INTEREST]],"")</f>
        <v>133.87285102144978</v>
      </c>
      <c r="I39" s="13">
        <f>IF(PaymentSchedule[[#This Row],[PMT NO]]&lt;&gt;"",PaymentSchedule[[#This Row],[BEGINNING BALANCE]]*(InterestRate/PaymentsPerYear),"")</f>
        <v>402.94877199068929</v>
      </c>
      <c r="J3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96573.832426743975</v>
      </c>
      <c r="K39" s="13">
        <f>IF(PaymentSchedule[[#This Row],[PMT NO]]&lt;&gt;"",SUM(INDEX(PaymentSchedule[INTEREST],1,1):PaymentSchedule[[#This Row],[INTEREST]]),"")</f>
        <v>11068.016248071792</v>
      </c>
      <c r="L39" s="14">
        <f>IF(PaymentSchedule[[#This Row],[PMT NO]]&lt;&gt;"",SUM(INDEX(PaymentSchedule[PRINCIPAL],1,1):PaymentSchedule[[#This Row],[PRINCIPAL]]),"")</f>
        <v>3426.1675732559656</v>
      </c>
    </row>
    <row r="40" spans="2:12" ht="16">
      <c r="B40" s="11">
        <f>IF(LoanIsGood,IF(ROW()-ROW(PaymentSchedule[[#Headers],[PMT NO]])&gt;ScheduledNumberOfPayments,"",ROW()-ROW(PaymentSchedule[[#Headers],[PMT NO]])),"")</f>
        <v>28</v>
      </c>
      <c r="C40" s="12">
        <f>IF(PaymentSchedule[[#This Row],[PMT NO]]&lt;&gt;"",EOMONTH(LoanStartDate,ROW(PaymentSchedule[[#This Row],[PMT NO]])-ROW(PaymentSchedule[[#Headers],[PMT NO]])-2)+DAY(LoanStartDate),"")</f>
        <v>45748</v>
      </c>
      <c r="D40" s="13">
        <f>IF(PaymentSchedule[[#This Row],[PMT NO]]&lt;&gt;"",IF(ROW()-ROW(PaymentSchedule[[#Headers],[BEGINNING BALANCE]])=1,LoanAmount,INDEX(PaymentSchedule[ENDING BALANCE],ROW()-ROW(PaymentSchedule[[#Headers],[BEGINNING BALANCE]])-1)),"")</f>
        <v>96573.832426743975</v>
      </c>
      <c r="E40" s="13">
        <f>IF(PaymentSchedule[[#This Row],[PMT NO]]&lt;&gt;"",ScheduledPayment,"")</f>
        <v>536.82162301213907</v>
      </c>
      <c r="F4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40" s="13">
        <f>IF(PaymentSchedule[[#This Row],[PMT NO]]&lt;&gt;"",PaymentSchedule[[#This Row],[TOTAL PAYMENT]]-PaymentSchedule[[#This Row],[INTEREST]],"")</f>
        <v>134.43065456737253</v>
      </c>
      <c r="I40" s="13">
        <f>IF(PaymentSchedule[[#This Row],[PMT NO]]&lt;&gt;"",PaymentSchedule[[#This Row],[BEGINNING BALANCE]]*(InterestRate/PaymentsPerYear),"")</f>
        <v>402.39096844476654</v>
      </c>
      <c r="J4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96439.401772176599</v>
      </c>
      <c r="K40" s="13">
        <f>IF(PaymentSchedule[[#This Row],[PMT NO]]&lt;&gt;"",SUM(INDEX(PaymentSchedule[INTEREST],1,1):PaymentSchedule[[#This Row],[INTEREST]]),"")</f>
        <v>11470.407216516558</v>
      </c>
      <c r="L40" s="14">
        <f>IF(PaymentSchedule[[#This Row],[PMT NO]]&lt;&gt;"",SUM(INDEX(PaymentSchedule[PRINCIPAL],1,1):PaymentSchedule[[#This Row],[PRINCIPAL]]),"")</f>
        <v>3560.5982278233382</v>
      </c>
    </row>
    <row r="41" spans="2:12" ht="16">
      <c r="B41" s="11">
        <f>IF(LoanIsGood,IF(ROW()-ROW(PaymentSchedule[[#Headers],[PMT NO]])&gt;ScheduledNumberOfPayments,"",ROW()-ROW(PaymentSchedule[[#Headers],[PMT NO]])),"")</f>
        <v>29</v>
      </c>
      <c r="C41" s="12">
        <f>IF(PaymentSchedule[[#This Row],[PMT NO]]&lt;&gt;"",EOMONTH(LoanStartDate,ROW(PaymentSchedule[[#This Row],[PMT NO]])-ROW(PaymentSchedule[[#Headers],[PMT NO]])-2)+DAY(LoanStartDate),"")</f>
        <v>45778</v>
      </c>
      <c r="D41" s="13">
        <f>IF(PaymentSchedule[[#This Row],[PMT NO]]&lt;&gt;"",IF(ROW()-ROW(PaymentSchedule[[#Headers],[BEGINNING BALANCE]])=1,LoanAmount,INDEX(PaymentSchedule[ENDING BALANCE],ROW()-ROW(PaymentSchedule[[#Headers],[BEGINNING BALANCE]])-1)),"")</f>
        <v>96439.401772176599</v>
      </c>
      <c r="E41" s="13">
        <f>IF(PaymentSchedule[[#This Row],[PMT NO]]&lt;&gt;"",ScheduledPayment,"")</f>
        <v>536.82162301213907</v>
      </c>
      <c r="F4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41" s="13">
        <f>IF(PaymentSchedule[[#This Row],[PMT NO]]&lt;&gt;"",PaymentSchedule[[#This Row],[TOTAL PAYMENT]]-PaymentSchedule[[#This Row],[INTEREST]],"")</f>
        <v>134.99078229473656</v>
      </c>
      <c r="I41" s="13">
        <f>IF(PaymentSchedule[[#This Row],[PMT NO]]&lt;&gt;"",PaymentSchedule[[#This Row],[BEGINNING BALANCE]]*(InterestRate/PaymentsPerYear),"")</f>
        <v>401.83084071740251</v>
      </c>
      <c r="J4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96304.410989881857</v>
      </c>
      <c r="K41" s="13">
        <f>IF(PaymentSchedule[[#This Row],[PMT NO]]&lt;&gt;"",SUM(INDEX(PaymentSchedule[INTEREST],1,1):PaymentSchedule[[#This Row],[INTEREST]]),"")</f>
        <v>11872.238057233961</v>
      </c>
      <c r="L41" s="14">
        <f>IF(PaymentSchedule[[#This Row],[PMT NO]]&lt;&gt;"",SUM(INDEX(PaymentSchedule[PRINCIPAL],1,1):PaymentSchedule[[#This Row],[PRINCIPAL]]),"")</f>
        <v>3695.5890101180748</v>
      </c>
    </row>
    <row r="42" spans="2:12" ht="16">
      <c r="B42" s="11">
        <f>IF(LoanIsGood,IF(ROW()-ROW(PaymentSchedule[[#Headers],[PMT NO]])&gt;ScheduledNumberOfPayments,"",ROW()-ROW(PaymentSchedule[[#Headers],[PMT NO]])),"")</f>
        <v>30</v>
      </c>
      <c r="C42" s="12">
        <f>IF(PaymentSchedule[[#This Row],[PMT NO]]&lt;&gt;"",EOMONTH(LoanStartDate,ROW(PaymentSchedule[[#This Row],[PMT NO]])-ROW(PaymentSchedule[[#Headers],[PMT NO]])-2)+DAY(LoanStartDate),"")</f>
        <v>45809</v>
      </c>
      <c r="D42" s="13">
        <f>IF(PaymentSchedule[[#This Row],[PMT NO]]&lt;&gt;"",IF(ROW()-ROW(PaymentSchedule[[#Headers],[BEGINNING BALANCE]])=1,LoanAmount,INDEX(PaymentSchedule[ENDING BALANCE],ROW()-ROW(PaymentSchedule[[#Headers],[BEGINNING BALANCE]])-1)),"")</f>
        <v>96304.410989881857</v>
      </c>
      <c r="E42" s="13">
        <f>IF(PaymentSchedule[[#This Row],[PMT NO]]&lt;&gt;"",ScheduledPayment,"")</f>
        <v>536.82162301213907</v>
      </c>
      <c r="F4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42" s="13">
        <f>IF(PaymentSchedule[[#This Row],[PMT NO]]&lt;&gt;"",PaymentSchedule[[#This Row],[TOTAL PAYMENT]]-PaymentSchedule[[#This Row],[INTEREST]],"")</f>
        <v>135.55324388763131</v>
      </c>
      <c r="I42" s="13">
        <f>IF(PaymentSchedule[[#This Row],[PMT NO]]&lt;&gt;"",PaymentSchedule[[#This Row],[BEGINNING BALANCE]]*(InterestRate/PaymentsPerYear),"")</f>
        <v>401.26837912450776</v>
      </c>
      <c r="J4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96168.857745994232</v>
      </c>
      <c r="K42" s="13">
        <f>IF(PaymentSchedule[[#This Row],[PMT NO]]&lt;&gt;"",SUM(INDEX(PaymentSchedule[INTEREST],1,1):PaymentSchedule[[#This Row],[INTEREST]]),"")</f>
        <v>12273.506436358468</v>
      </c>
      <c r="L42" s="14">
        <f>IF(PaymentSchedule[[#This Row],[PMT NO]]&lt;&gt;"",SUM(INDEX(PaymentSchedule[PRINCIPAL],1,1):PaymentSchedule[[#This Row],[PRINCIPAL]]),"")</f>
        <v>3831.142254005706</v>
      </c>
    </row>
    <row r="43" spans="2:12" ht="16">
      <c r="B43" s="11">
        <f>IF(LoanIsGood,IF(ROW()-ROW(PaymentSchedule[[#Headers],[PMT NO]])&gt;ScheduledNumberOfPayments,"",ROW()-ROW(PaymentSchedule[[#Headers],[PMT NO]])),"")</f>
        <v>31</v>
      </c>
      <c r="C43" s="12">
        <f>IF(PaymentSchedule[[#This Row],[PMT NO]]&lt;&gt;"",EOMONTH(LoanStartDate,ROW(PaymentSchedule[[#This Row],[PMT NO]])-ROW(PaymentSchedule[[#Headers],[PMT NO]])-2)+DAY(LoanStartDate),"")</f>
        <v>45839</v>
      </c>
      <c r="D43" s="13">
        <f>IF(PaymentSchedule[[#This Row],[PMT NO]]&lt;&gt;"",IF(ROW()-ROW(PaymentSchedule[[#Headers],[BEGINNING BALANCE]])=1,LoanAmount,INDEX(PaymentSchedule[ENDING BALANCE],ROW()-ROW(PaymentSchedule[[#Headers],[BEGINNING BALANCE]])-1)),"")</f>
        <v>96168.857745994232</v>
      </c>
      <c r="E43" s="13">
        <f>IF(PaymentSchedule[[#This Row],[PMT NO]]&lt;&gt;"",ScheduledPayment,"")</f>
        <v>536.82162301213907</v>
      </c>
      <c r="F4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43" s="13">
        <f>IF(PaymentSchedule[[#This Row],[PMT NO]]&lt;&gt;"",PaymentSchedule[[#This Row],[TOTAL PAYMENT]]-PaymentSchedule[[#This Row],[INTEREST]],"")</f>
        <v>136.11804907049645</v>
      </c>
      <c r="I43" s="13">
        <f>IF(PaymentSchedule[[#This Row],[PMT NO]]&lt;&gt;"",PaymentSchedule[[#This Row],[BEGINNING BALANCE]]*(InterestRate/PaymentsPerYear),"")</f>
        <v>400.70357394164262</v>
      </c>
      <c r="J4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96032.739696923731</v>
      </c>
      <c r="K43" s="13">
        <f>IF(PaymentSchedule[[#This Row],[PMT NO]]&lt;&gt;"",SUM(INDEX(PaymentSchedule[INTEREST],1,1):PaymentSchedule[[#This Row],[INTEREST]]),"")</f>
        <v>12674.21001030011</v>
      </c>
      <c r="L43" s="14">
        <f>IF(PaymentSchedule[[#This Row],[PMT NO]]&lt;&gt;"",SUM(INDEX(PaymentSchedule[PRINCIPAL],1,1):PaymentSchedule[[#This Row],[PRINCIPAL]]),"")</f>
        <v>3967.2603030762025</v>
      </c>
    </row>
    <row r="44" spans="2:12" ht="16">
      <c r="B44" s="11">
        <f>IF(LoanIsGood,IF(ROW()-ROW(PaymentSchedule[[#Headers],[PMT NO]])&gt;ScheduledNumberOfPayments,"",ROW()-ROW(PaymentSchedule[[#Headers],[PMT NO]])),"")</f>
        <v>32</v>
      </c>
      <c r="C44" s="12">
        <f>IF(PaymentSchedule[[#This Row],[PMT NO]]&lt;&gt;"",EOMONTH(LoanStartDate,ROW(PaymentSchedule[[#This Row],[PMT NO]])-ROW(PaymentSchedule[[#Headers],[PMT NO]])-2)+DAY(LoanStartDate),"")</f>
        <v>45870</v>
      </c>
      <c r="D44" s="13">
        <f>IF(PaymentSchedule[[#This Row],[PMT NO]]&lt;&gt;"",IF(ROW()-ROW(PaymentSchedule[[#Headers],[BEGINNING BALANCE]])=1,LoanAmount,INDEX(PaymentSchedule[ENDING BALANCE],ROW()-ROW(PaymentSchedule[[#Headers],[BEGINNING BALANCE]])-1)),"")</f>
        <v>96032.739696923731</v>
      </c>
      <c r="E44" s="13">
        <f>IF(PaymentSchedule[[#This Row],[PMT NO]]&lt;&gt;"",ScheduledPayment,"")</f>
        <v>536.82162301213907</v>
      </c>
      <c r="F4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44" s="13">
        <f>IF(PaymentSchedule[[#This Row],[PMT NO]]&lt;&gt;"",PaymentSchedule[[#This Row],[TOTAL PAYMENT]]-PaymentSchedule[[#This Row],[INTEREST]],"")</f>
        <v>136.68520760829017</v>
      </c>
      <c r="I44" s="13">
        <f>IF(PaymentSchedule[[#This Row],[PMT NO]]&lt;&gt;"",PaymentSchedule[[#This Row],[BEGINNING BALANCE]]*(InterestRate/PaymentsPerYear),"")</f>
        <v>400.1364154038489</v>
      </c>
      <c r="J4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95896.054489315444</v>
      </c>
      <c r="K44" s="13">
        <f>IF(PaymentSchedule[[#This Row],[PMT NO]]&lt;&gt;"",SUM(INDEX(PaymentSchedule[INTEREST],1,1):PaymentSchedule[[#This Row],[INTEREST]]),"")</f>
        <v>13074.34642570396</v>
      </c>
      <c r="L44" s="14">
        <f>IF(PaymentSchedule[[#This Row],[PMT NO]]&lt;&gt;"",SUM(INDEX(PaymentSchedule[PRINCIPAL],1,1):PaymentSchedule[[#This Row],[PRINCIPAL]]),"")</f>
        <v>4103.9455106844925</v>
      </c>
    </row>
    <row r="45" spans="2:12" ht="16">
      <c r="B45" s="11">
        <f>IF(LoanIsGood,IF(ROW()-ROW(PaymentSchedule[[#Headers],[PMT NO]])&gt;ScheduledNumberOfPayments,"",ROW()-ROW(PaymentSchedule[[#Headers],[PMT NO]])),"")</f>
        <v>33</v>
      </c>
      <c r="C45" s="12">
        <f>IF(PaymentSchedule[[#This Row],[PMT NO]]&lt;&gt;"",EOMONTH(LoanStartDate,ROW(PaymentSchedule[[#This Row],[PMT NO]])-ROW(PaymentSchedule[[#Headers],[PMT NO]])-2)+DAY(LoanStartDate),"")</f>
        <v>45901</v>
      </c>
      <c r="D45" s="13">
        <f>IF(PaymentSchedule[[#This Row],[PMT NO]]&lt;&gt;"",IF(ROW()-ROW(PaymentSchedule[[#Headers],[BEGINNING BALANCE]])=1,LoanAmount,INDEX(PaymentSchedule[ENDING BALANCE],ROW()-ROW(PaymentSchedule[[#Headers],[BEGINNING BALANCE]])-1)),"")</f>
        <v>95896.054489315444</v>
      </c>
      <c r="E45" s="13">
        <f>IF(PaymentSchedule[[#This Row],[PMT NO]]&lt;&gt;"",ScheduledPayment,"")</f>
        <v>536.82162301213907</v>
      </c>
      <c r="F4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45" s="13">
        <f>IF(PaymentSchedule[[#This Row],[PMT NO]]&lt;&gt;"",PaymentSchedule[[#This Row],[TOTAL PAYMENT]]-PaymentSchedule[[#This Row],[INTEREST]],"")</f>
        <v>137.25472930665808</v>
      </c>
      <c r="I45" s="13">
        <f>IF(PaymentSchedule[[#This Row],[PMT NO]]&lt;&gt;"",PaymentSchedule[[#This Row],[BEGINNING BALANCE]]*(InterestRate/PaymentsPerYear),"")</f>
        <v>399.56689370548099</v>
      </c>
      <c r="J4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95758.799760008784</v>
      </c>
      <c r="K45" s="13">
        <f>IF(PaymentSchedule[[#This Row],[PMT NO]]&lt;&gt;"",SUM(INDEX(PaymentSchedule[INTEREST],1,1):PaymentSchedule[[#This Row],[INTEREST]]),"")</f>
        <v>13473.913319409441</v>
      </c>
      <c r="L45" s="14">
        <f>IF(PaymentSchedule[[#This Row],[PMT NO]]&lt;&gt;"",SUM(INDEX(PaymentSchedule[PRINCIPAL],1,1):PaymentSchedule[[#This Row],[PRINCIPAL]]),"")</f>
        <v>4241.2002399911507</v>
      </c>
    </row>
    <row r="46" spans="2:12" ht="16">
      <c r="B46" s="11">
        <f>IF(LoanIsGood,IF(ROW()-ROW(PaymentSchedule[[#Headers],[PMT NO]])&gt;ScheduledNumberOfPayments,"",ROW()-ROW(PaymentSchedule[[#Headers],[PMT NO]])),"")</f>
        <v>34</v>
      </c>
      <c r="C46" s="12">
        <f>IF(PaymentSchedule[[#This Row],[PMT NO]]&lt;&gt;"",EOMONTH(LoanStartDate,ROW(PaymentSchedule[[#This Row],[PMT NO]])-ROW(PaymentSchedule[[#Headers],[PMT NO]])-2)+DAY(LoanStartDate),"")</f>
        <v>45931</v>
      </c>
      <c r="D46" s="13">
        <f>IF(PaymentSchedule[[#This Row],[PMT NO]]&lt;&gt;"",IF(ROW()-ROW(PaymentSchedule[[#Headers],[BEGINNING BALANCE]])=1,LoanAmount,INDEX(PaymentSchedule[ENDING BALANCE],ROW()-ROW(PaymentSchedule[[#Headers],[BEGINNING BALANCE]])-1)),"")</f>
        <v>95758.799760008784</v>
      </c>
      <c r="E46" s="13">
        <f>IF(PaymentSchedule[[#This Row],[PMT NO]]&lt;&gt;"",ScheduledPayment,"")</f>
        <v>536.82162301213907</v>
      </c>
      <c r="F4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46" s="13">
        <f>IF(PaymentSchedule[[#This Row],[PMT NO]]&lt;&gt;"",PaymentSchedule[[#This Row],[TOTAL PAYMENT]]-PaymentSchedule[[#This Row],[INTEREST]],"")</f>
        <v>137.82662401210246</v>
      </c>
      <c r="I46" s="13">
        <f>IF(PaymentSchedule[[#This Row],[PMT NO]]&lt;&gt;"",PaymentSchedule[[#This Row],[BEGINNING BALANCE]]*(InterestRate/PaymentsPerYear),"")</f>
        <v>398.99499900003661</v>
      </c>
      <c r="J4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95620.973135996683</v>
      </c>
      <c r="K46" s="13">
        <f>IF(PaymentSchedule[[#This Row],[PMT NO]]&lt;&gt;"",SUM(INDEX(PaymentSchedule[INTEREST],1,1):PaymentSchedule[[#This Row],[INTEREST]]),"")</f>
        <v>13872.908318409478</v>
      </c>
      <c r="L46" s="14">
        <f>IF(PaymentSchedule[[#This Row],[PMT NO]]&lt;&gt;"",SUM(INDEX(PaymentSchedule[PRINCIPAL],1,1):PaymentSchedule[[#This Row],[PRINCIPAL]]),"")</f>
        <v>4379.0268640032536</v>
      </c>
    </row>
    <row r="47" spans="2:12" ht="16">
      <c r="B47" s="11">
        <f>IF(LoanIsGood,IF(ROW()-ROW(PaymentSchedule[[#Headers],[PMT NO]])&gt;ScheduledNumberOfPayments,"",ROW()-ROW(PaymentSchedule[[#Headers],[PMT NO]])),"")</f>
        <v>35</v>
      </c>
      <c r="C47" s="12">
        <f>IF(PaymentSchedule[[#This Row],[PMT NO]]&lt;&gt;"",EOMONTH(LoanStartDate,ROW(PaymentSchedule[[#This Row],[PMT NO]])-ROW(PaymentSchedule[[#Headers],[PMT NO]])-2)+DAY(LoanStartDate),"")</f>
        <v>45962</v>
      </c>
      <c r="D47" s="13">
        <f>IF(PaymentSchedule[[#This Row],[PMT NO]]&lt;&gt;"",IF(ROW()-ROW(PaymentSchedule[[#Headers],[BEGINNING BALANCE]])=1,LoanAmount,INDEX(PaymentSchedule[ENDING BALANCE],ROW()-ROW(PaymentSchedule[[#Headers],[BEGINNING BALANCE]])-1)),"")</f>
        <v>95620.973135996683</v>
      </c>
      <c r="E47" s="13">
        <f>IF(PaymentSchedule[[#This Row],[PMT NO]]&lt;&gt;"",ScheduledPayment,"")</f>
        <v>536.82162301213907</v>
      </c>
      <c r="F4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47" s="13">
        <f>IF(PaymentSchedule[[#This Row],[PMT NO]]&lt;&gt;"",PaymentSchedule[[#This Row],[TOTAL PAYMENT]]-PaymentSchedule[[#This Row],[INTEREST]],"")</f>
        <v>138.40090161215289</v>
      </c>
      <c r="I47" s="13">
        <f>IF(PaymentSchedule[[#This Row],[PMT NO]]&lt;&gt;"",PaymentSchedule[[#This Row],[BEGINNING BALANCE]]*(InterestRate/PaymentsPerYear),"")</f>
        <v>398.42072139998618</v>
      </c>
      <c r="J4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95482.572234384526</v>
      </c>
      <c r="K47" s="13">
        <f>IF(PaymentSchedule[[#This Row],[PMT NO]]&lt;&gt;"",SUM(INDEX(PaymentSchedule[INTEREST],1,1):PaymentSchedule[[#This Row],[INTEREST]]),"")</f>
        <v>14271.329039809465</v>
      </c>
      <c r="L47" s="14">
        <f>IF(PaymentSchedule[[#This Row],[PMT NO]]&lt;&gt;"",SUM(INDEX(PaymentSchedule[PRINCIPAL],1,1):PaymentSchedule[[#This Row],[PRINCIPAL]]),"")</f>
        <v>4517.4277656154063</v>
      </c>
    </row>
    <row r="48" spans="2:12" ht="16">
      <c r="B48" s="11">
        <f>IF(LoanIsGood,IF(ROW()-ROW(PaymentSchedule[[#Headers],[PMT NO]])&gt;ScheduledNumberOfPayments,"",ROW()-ROW(PaymentSchedule[[#Headers],[PMT NO]])),"")</f>
        <v>36</v>
      </c>
      <c r="C48" s="12">
        <f>IF(PaymentSchedule[[#This Row],[PMT NO]]&lt;&gt;"",EOMONTH(LoanStartDate,ROW(PaymentSchedule[[#This Row],[PMT NO]])-ROW(PaymentSchedule[[#Headers],[PMT NO]])-2)+DAY(LoanStartDate),"")</f>
        <v>45992</v>
      </c>
      <c r="D48" s="13">
        <f>IF(PaymentSchedule[[#This Row],[PMT NO]]&lt;&gt;"",IF(ROW()-ROW(PaymentSchedule[[#Headers],[BEGINNING BALANCE]])=1,LoanAmount,INDEX(PaymentSchedule[ENDING BALANCE],ROW()-ROW(PaymentSchedule[[#Headers],[BEGINNING BALANCE]])-1)),"")</f>
        <v>95482.572234384526</v>
      </c>
      <c r="E48" s="13">
        <f>IF(PaymentSchedule[[#This Row],[PMT NO]]&lt;&gt;"",ScheduledPayment,"")</f>
        <v>536.82162301213907</v>
      </c>
      <c r="F4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48" s="13">
        <f>IF(PaymentSchedule[[#This Row],[PMT NO]]&lt;&gt;"",PaymentSchedule[[#This Row],[TOTAL PAYMENT]]-PaymentSchedule[[#This Row],[INTEREST]],"")</f>
        <v>138.97757203553687</v>
      </c>
      <c r="I48" s="13">
        <f>IF(PaymentSchedule[[#This Row],[PMT NO]]&lt;&gt;"",PaymentSchedule[[#This Row],[BEGINNING BALANCE]]*(InterestRate/PaymentsPerYear),"")</f>
        <v>397.8440509766022</v>
      </c>
      <c r="J4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95343.594662348987</v>
      </c>
      <c r="K48" s="13">
        <f>IF(PaymentSchedule[[#This Row],[PMT NO]]&lt;&gt;"",SUM(INDEX(PaymentSchedule[INTEREST],1,1):PaymentSchedule[[#This Row],[INTEREST]]),"")</f>
        <v>14669.173090786067</v>
      </c>
      <c r="L48" s="14">
        <f>IF(PaymentSchedule[[#This Row],[PMT NO]]&lt;&gt;"",SUM(INDEX(PaymentSchedule[PRINCIPAL],1,1):PaymentSchedule[[#This Row],[PRINCIPAL]]),"")</f>
        <v>4656.4053376509428</v>
      </c>
    </row>
    <row r="49" spans="2:12" ht="16">
      <c r="B49" s="11">
        <f>IF(LoanIsGood,IF(ROW()-ROW(PaymentSchedule[[#Headers],[PMT NO]])&gt;ScheduledNumberOfPayments,"",ROW()-ROW(PaymentSchedule[[#Headers],[PMT NO]])),"")</f>
        <v>37</v>
      </c>
      <c r="C49" s="12">
        <f>IF(PaymentSchedule[[#This Row],[PMT NO]]&lt;&gt;"",EOMONTH(LoanStartDate,ROW(PaymentSchedule[[#This Row],[PMT NO]])-ROW(PaymentSchedule[[#Headers],[PMT NO]])-2)+DAY(LoanStartDate),"")</f>
        <v>46023</v>
      </c>
      <c r="D49" s="13">
        <f>IF(PaymentSchedule[[#This Row],[PMT NO]]&lt;&gt;"",IF(ROW()-ROW(PaymentSchedule[[#Headers],[BEGINNING BALANCE]])=1,LoanAmount,INDEX(PaymentSchedule[ENDING BALANCE],ROW()-ROW(PaymentSchedule[[#Headers],[BEGINNING BALANCE]])-1)),"")</f>
        <v>95343.594662348987</v>
      </c>
      <c r="E49" s="13">
        <f>IF(PaymentSchedule[[#This Row],[PMT NO]]&lt;&gt;"",ScheduledPayment,"")</f>
        <v>536.82162301213907</v>
      </c>
      <c r="F4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4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49" s="13">
        <f>IF(PaymentSchedule[[#This Row],[PMT NO]]&lt;&gt;"",PaymentSchedule[[#This Row],[TOTAL PAYMENT]]-PaymentSchedule[[#This Row],[INTEREST]],"")</f>
        <v>139.55664525235164</v>
      </c>
      <c r="I49" s="13">
        <f>IF(PaymentSchedule[[#This Row],[PMT NO]]&lt;&gt;"",PaymentSchedule[[#This Row],[BEGINNING BALANCE]]*(InterestRate/PaymentsPerYear),"")</f>
        <v>397.26497775978743</v>
      </c>
      <c r="J4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95204.038017096638</v>
      </c>
      <c r="K49" s="13">
        <f>IF(PaymentSchedule[[#This Row],[PMT NO]]&lt;&gt;"",SUM(INDEX(PaymentSchedule[INTEREST],1,1):PaymentSchedule[[#This Row],[INTEREST]]),"")</f>
        <v>15066.438068545855</v>
      </c>
      <c r="L49" s="14">
        <f>IF(PaymentSchedule[[#This Row],[PMT NO]]&lt;&gt;"",SUM(INDEX(PaymentSchedule[PRINCIPAL],1,1):PaymentSchedule[[#This Row],[PRINCIPAL]]),"")</f>
        <v>4795.9619829032945</v>
      </c>
    </row>
    <row r="50" spans="2:12" ht="16">
      <c r="B50" s="11">
        <f>IF(LoanIsGood,IF(ROW()-ROW(PaymentSchedule[[#Headers],[PMT NO]])&gt;ScheduledNumberOfPayments,"",ROW()-ROW(PaymentSchedule[[#Headers],[PMT NO]])),"")</f>
        <v>38</v>
      </c>
      <c r="C50" s="12">
        <f>IF(PaymentSchedule[[#This Row],[PMT NO]]&lt;&gt;"",EOMONTH(LoanStartDate,ROW(PaymentSchedule[[#This Row],[PMT NO]])-ROW(PaymentSchedule[[#Headers],[PMT NO]])-2)+DAY(LoanStartDate),"")</f>
        <v>46054</v>
      </c>
      <c r="D50" s="13">
        <f>IF(PaymentSchedule[[#This Row],[PMT NO]]&lt;&gt;"",IF(ROW()-ROW(PaymentSchedule[[#Headers],[BEGINNING BALANCE]])=1,LoanAmount,INDEX(PaymentSchedule[ENDING BALANCE],ROW()-ROW(PaymentSchedule[[#Headers],[BEGINNING BALANCE]])-1)),"")</f>
        <v>95204.038017096638</v>
      </c>
      <c r="E50" s="13">
        <f>IF(PaymentSchedule[[#This Row],[PMT NO]]&lt;&gt;"",ScheduledPayment,"")</f>
        <v>536.82162301213907</v>
      </c>
      <c r="F5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50" s="13">
        <f>IF(PaymentSchedule[[#This Row],[PMT NO]]&lt;&gt;"",PaymentSchedule[[#This Row],[TOTAL PAYMENT]]-PaymentSchedule[[#This Row],[INTEREST]],"")</f>
        <v>140.1381312742364</v>
      </c>
      <c r="I50" s="13">
        <f>IF(PaymentSchedule[[#This Row],[PMT NO]]&lt;&gt;"",PaymentSchedule[[#This Row],[BEGINNING BALANCE]]*(InterestRate/PaymentsPerYear),"")</f>
        <v>396.68349173790267</v>
      </c>
      <c r="J5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95063.899885822408</v>
      </c>
      <c r="K50" s="13">
        <f>IF(PaymentSchedule[[#This Row],[PMT NO]]&lt;&gt;"",SUM(INDEX(PaymentSchedule[INTEREST],1,1):PaymentSchedule[[#This Row],[INTEREST]]),"")</f>
        <v>15463.121560283756</v>
      </c>
      <c r="L50" s="14">
        <f>IF(PaymentSchedule[[#This Row],[PMT NO]]&lt;&gt;"",SUM(INDEX(PaymentSchedule[PRINCIPAL],1,1):PaymentSchedule[[#This Row],[PRINCIPAL]]),"")</f>
        <v>4936.1001141775305</v>
      </c>
    </row>
    <row r="51" spans="2:12" ht="16">
      <c r="B51" s="11">
        <f>IF(LoanIsGood,IF(ROW()-ROW(PaymentSchedule[[#Headers],[PMT NO]])&gt;ScheduledNumberOfPayments,"",ROW()-ROW(PaymentSchedule[[#Headers],[PMT NO]])),"")</f>
        <v>39</v>
      </c>
      <c r="C51" s="12">
        <f>IF(PaymentSchedule[[#This Row],[PMT NO]]&lt;&gt;"",EOMONTH(LoanStartDate,ROW(PaymentSchedule[[#This Row],[PMT NO]])-ROW(PaymentSchedule[[#Headers],[PMT NO]])-2)+DAY(LoanStartDate),"")</f>
        <v>46082</v>
      </c>
      <c r="D51" s="13">
        <f>IF(PaymentSchedule[[#This Row],[PMT NO]]&lt;&gt;"",IF(ROW()-ROW(PaymentSchedule[[#Headers],[BEGINNING BALANCE]])=1,LoanAmount,INDEX(PaymentSchedule[ENDING BALANCE],ROW()-ROW(PaymentSchedule[[#Headers],[BEGINNING BALANCE]])-1)),"")</f>
        <v>95063.899885822408</v>
      </c>
      <c r="E51" s="13">
        <f>IF(PaymentSchedule[[#This Row],[PMT NO]]&lt;&gt;"",ScheduledPayment,"")</f>
        <v>536.82162301213907</v>
      </c>
      <c r="F5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51" s="13">
        <f>IF(PaymentSchedule[[#This Row],[PMT NO]]&lt;&gt;"",PaymentSchedule[[#This Row],[TOTAL PAYMENT]]-PaymentSchedule[[#This Row],[INTEREST]],"")</f>
        <v>140.72204015454571</v>
      </c>
      <c r="I51" s="13">
        <f>IF(PaymentSchedule[[#This Row],[PMT NO]]&lt;&gt;"",PaymentSchedule[[#This Row],[BEGINNING BALANCE]]*(InterestRate/PaymentsPerYear),"")</f>
        <v>396.09958285759336</v>
      </c>
      <c r="J5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94923.177845667858</v>
      </c>
      <c r="K51" s="13">
        <f>IF(PaymentSchedule[[#This Row],[PMT NO]]&lt;&gt;"",SUM(INDEX(PaymentSchedule[INTEREST],1,1):PaymentSchedule[[#This Row],[INTEREST]]),"")</f>
        <v>15859.221143141351</v>
      </c>
      <c r="L51" s="14">
        <f>IF(PaymentSchedule[[#This Row],[PMT NO]]&lt;&gt;"",SUM(INDEX(PaymentSchedule[PRINCIPAL],1,1):PaymentSchedule[[#This Row],[PRINCIPAL]]),"")</f>
        <v>5076.822154332076</v>
      </c>
    </row>
    <row r="52" spans="2:12" ht="16">
      <c r="B52" s="11">
        <f>IF(LoanIsGood,IF(ROW()-ROW(PaymentSchedule[[#Headers],[PMT NO]])&gt;ScheduledNumberOfPayments,"",ROW()-ROW(PaymentSchedule[[#Headers],[PMT NO]])),"")</f>
        <v>40</v>
      </c>
      <c r="C52" s="12">
        <f>IF(PaymentSchedule[[#This Row],[PMT NO]]&lt;&gt;"",EOMONTH(LoanStartDate,ROW(PaymentSchedule[[#This Row],[PMT NO]])-ROW(PaymentSchedule[[#Headers],[PMT NO]])-2)+DAY(LoanStartDate),"")</f>
        <v>46113</v>
      </c>
      <c r="D52" s="13">
        <f>IF(PaymentSchedule[[#This Row],[PMT NO]]&lt;&gt;"",IF(ROW()-ROW(PaymentSchedule[[#Headers],[BEGINNING BALANCE]])=1,LoanAmount,INDEX(PaymentSchedule[ENDING BALANCE],ROW()-ROW(PaymentSchedule[[#Headers],[BEGINNING BALANCE]])-1)),"")</f>
        <v>94923.177845667858</v>
      </c>
      <c r="E52" s="13">
        <f>IF(PaymentSchedule[[#This Row],[PMT NO]]&lt;&gt;"",ScheduledPayment,"")</f>
        <v>536.82162301213907</v>
      </c>
      <c r="F5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52" s="13">
        <f>IF(PaymentSchedule[[#This Row],[PMT NO]]&lt;&gt;"",PaymentSchedule[[#This Row],[TOTAL PAYMENT]]-PaymentSchedule[[#This Row],[INTEREST]],"")</f>
        <v>141.30838198852302</v>
      </c>
      <c r="I52" s="13">
        <f>IF(PaymentSchedule[[#This Row],[PMT NO]]&lt;&gt;"",PaymentSchedule[[#This Row],[BEGINNING BALANCE]]*(InterestRate/PaymentsPerYear),"")</f>
        <v>395.51324102361605</v>
      </c>
      <c r="J5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94781.869463679337</v>
      </c>
      <c r="K52" s="13">
        <f>IF(PaymentSchedule[[#This Row],[PMT NO]]&lt;&gt;"",SUM(INDEX(PaymentSchedule[INTEREST],1,1):PaymentSchedule[[#This Row],[INTEREST]]),"")</f>
        <v>16254.734384164967</v>
      </c>
      <c r="L52" s="14">
        <f>IF(PaymentSchedule[[#This Row],[PMT NO]]&lt;&gt;"",SUM(INDEX(PaymentSchedule[PRINCIPAL],1,1):PaymentSchedule[[#This Row],[PRINCIPAL]]),"")</f>
        <v>5218.1305363205993</v>
      </c>
    </row>
    <row r="53" spans="2:12" ht="16">
      <c r="B53" s="11">
        <f>IF(LoanIsGood,IF(ROW()-ROW(PaymentSchedule[[#Headers],[PMT NO]])&gt;ScheduledNumberOfPayments,"",ROW()-ROW(PaymentSchedule[[#Headers],[PMT NO]])),"")</f>
        <v>41</v>
      </c>
      <c r="C53" s="12">
        <f>IF(PaymentSchedule[[#This Row],[PMT NO]]&lt;&gt;"",EOMONTH(LoanStartDate,ROW(PaymentSchedule[[#This Row],[PMT NO]])-ROW(PaymentSchedule[[#Headers],[PMT NO]])-2)+DAY(LoanStartDate),"")</f>
        <v>46143</v>
      </c>
      <c r="D53" s="13">
        <f>IF(PaymentSchedule[[#This Row],[PMT NO]]&lt;&gt;"",IF(ROW()-ROW(PaymentSchedule[[#Headers],[BEGINNING BALANCE]])=1,LoanAmount,INDEX(PaymentSchedule[ENDING BALANCE],ROW()-ROW(PaymentSchedule[[#Headers],[BEGINNING BALANCE]])-1)),"")</f>
        <v>94781.869463679337</v>
      </c>
      <c r="E53" s="13">
        <f>IF(PaymentSchedule[[#This Row],[PMT NO]]&lt;&gt;"",ScheduledPayment,"")</f>
        <v>536.82162301213907</v>
      </c>
      <c r="F5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53" s="13">
        <f>IF(PaymentSchedule[[#This Row],[PMT NO]]&lt;&gt;"",PaymentSchedule[[#This Row],[TOTAL PAYMENT]]-PaymentSchedule[[#This Row],[INTEREST]],"")</f>
        <v>141.89716691347519</v>
      </c>
      <c r="I53" s="13">
        <f>IF(PaymentSchedule[[#This Row],[PMT NO]]&lt;&gt;"",PaymentSchedule[[#This Row],[BEGINNING BALANCE]]*(InterestRate/PaymentsPerYear),"")</f>
        <v>394.92445609866388</v>
      </c>
      <c r="J5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94639.97229676586</v>
      </c>
      <c r="K53" s="13">
        <f>IF(PaymentSchedule[[#This Row],[PMT NO]]&lt;&gt;"",SUM(INDEX(PaymentSchedule[INTEREST],1,1):PaymentSchedule[[#This Row],[INTEREST]]),"")</f>
        <v>16649.65884026363</v>
      </c>
      <c r="L53" s="14">
        <f>IF(PaymentSchedule[[#This Row],[PMT NO]]&lt;&gt;"",SUM(INDEX(PaymentSchedule[PRINCIPAL],1,1):PaymentSchedule[[#This Row],[PRINCIPAL]]),"")</f>
        <v>5360.0277032340746</v>
      </c>
    </row>
    <row r="54" spans="2:12" ht="16">
      <c r="B54" s="11">
        <f>IF(LoanIsGood,IF(ROW()-ROW(PaymentSchedule[[#Headers],[PMT NO]])&gt;ScheduledNumberOfPayments,"",ROW()-ROW(PaymentSchedule[[#Headers],[PMT NO]])),"")</f>
        <v>42</v>
      </c>
      <c r="C54" s="12">
        <f>IF(PaymentSchedule[[#This Row],[PMT NO]]&lt;&gt;"",EOMONTH(LoanStartDate,ROW(PaymentSchedule[[#This Row],[PMT NO]])-ROW(PaymentSchedule[[#Headers],[PMT NO]])-2)+DAY(LoanStartDate),"")</f>
        <v>46174</v>
      </c>
      <c r="D54" s="13">
        <f>IF(PaymentSchedule[[#This Row],[PMT NO]]&lt;&gt;"",IF(ROW()-ROW(PaymentSchedule[[#Headers],[BEGINNING BALANCE]])=1,LoanAmount,INDEX(PaymentSchedule[ENDING BALANCE],ROW()-ROW(PaymentSchedule[[#Headers],[BEGINNING BALANCE]])-1)),"")</f>
        <v>94639.97229676586</v>
      </c>
      <c r="E54" s="13">
        <f>IF(PaymentSchedule[[#This Row],[PMT NO]]&lt;&gt;"",ScheduledPayment,"")</f>
        <v>536.82162301213907</v>
      </c>
      <c r="F5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54" s="13">
        <f>IF(PaymentSchedule[[#This Row],[PMT NO]]&lt;&gt;"",PaymentSchedule[[#This Row],[TOTAL PAYMENT]]-PaymentSchedule[[#This Row],[INTEREST]],"")</f>
        <v>142.48840510894797</v>
      </c>
      <c r="I54" s="13">
        <f>IF(PaymentSchedule[[#This Row],[PMT NO]]&lt;&gt;"",PaymentSchedule[[#This Row],[BEGINNING BALANCE]]*(InterestRate/PaymentsPerYear),"")</f>
        <v>394.3332179031911</v>
      </c>
      <c r="J5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94497.483891656913</v>
      </c>
      <c r="K54" s="13">
        <f>IF(PaymentSchedule[[#This Row],[PMT NO]]&lt;&gt;"",SUM(INDEX(PaymentSchedule[INTEREST],1,1):PaymentSchedule[[#This Row],[INTEREST]]),"")</f>
        <v>17043.992058166819</v>
      </c>
      <c r="L54" s="14">
        <f>IF(PaymentSchedule[[#This Row],[PMT NO]]&lt;&gt;"",SUM(INDEX(PaymentSchedule[PRINCIPAL],1,1):PaymentSchedule[[#This Row],[PRINCIPAL]]),"")</f>
        <v>5502.516108343023</v>
      </c>
    </row>
    <row r="55" spans="2:12" ht="16">
      <c r="B55" s="11">
        <f>IF(LoanIsGood,IF(ROW()-ROW(PaymentSchedule[[#Headers],[PMT NO]])&gt;ScheduledNumberOfPayments,"",ROW()-ROW(PaymentSchedule[[#Headers],[PMT NO]])),"")</f>
        <v>43</v>
      </c>
      <c r="C55" s="12">
        <f>IF(PaymentSchedule[[#This Row],[PMT NO]]&lt;&gt;"",EOMONTH(LoanStartDate,ROW(PaymentSchedule[[#This Row],[PMT NO]])-ROW(PaymentSchedule[[#Headers],[PMT NO]])-2)+DAY(LoanStartDate),"")</f>
        <v>46204</v>
      </c>
      <c r="D55" s="13">
        <f>IF(PaymentSchedule[[#This Row],[PMT NO]]&lt;&gt;"",IF(ROW()-ROW(PaymentSchedule[[#Headers],[BEGINNING BALANCE]])=1,LoanAmount,INDEX(PaymentSchedule[ENDING BALANCE],ROW()-ROW(PaymentSchedule[[#Headers],[BEGINNING BALANCE]])-1)),"")</f>
        <v>94497.483891656913</v>
      </c>
      <c r="E55" s="13">
        <f>IF(PaymentSchedule[[#This Row],[PMT NO]]&lt;&gt;"",ScheduledPayment,"")</f>
        <v>536.82162301213907</v>
      </c>
      <c r="F5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55" s="13">
        <f>IF(PaymentSchedule[[#This Row],[PMT NO]]&lt;&gt;"",PaymentSchedule[[#This Row],[TOTAL PAYMENT]]-PaymentSchedule[[#This Row],[INTEREST]],"")</f>
        <v>143.08210679690194</v>
      </c>
      <c r="I55" s="13">
        <f>IF(PaymentSchedule[[#This Row],[PMT NO]]&lt;&gt;"",PaymentSchedule[[#This Row],[BEGINNING BALANCE]]*(InterestRate/PaymentsPerYear),"")</f>
        <v>393.73951621523713</v>
      </c>
      <c r="J5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94354.401784860005</v>
      </c>
      <c r="K55" s="13">
        <f>IF(PaymentSchedule[[#This Row],[PMT NO]]&lt;&gt;"",SUM(INDEX(PaymentSchedule[INTEREST],1,1):PaymentSchedule[[#This Row],[INTEREST]]),"")</f>
        <v>17437.731574382058</v>
      </c>
      <c r="L55" s="14">
        <f>IF(PaymentSchedule[[#This Row],[PMT NO]]&lt;&gt;"",SUM(INDEX(PaymentSchedule[PRINCIPAL],1,1):PaymentSchedule[[#This Row],[PRINCIPAL]]),"")</f>
        <v>5645.5982151399248</v>
      </c>
    </row>
    <row r="56" spans="2:12" ht="16">
      <c r="B56" s="11">
        <f>IF(LoanIsGood,IF(ROW()-ROW(PaymentSchedule[[#Headers],[PMT NO]])&gt;ScheduledNumberOfPayments,"",ROW()-ROW(PaymentSchedule[[#Headers],[PMT NO]])),"")</f>
        <v>44</v>
      </c>
      <c r="C56" s="12">
        <f>IF(PaymentSchedule[[#This Row],[PMT NO]]&lt;&gt;"",EOMONTH(LoanStartDate,ROW(PaymentSchedule[[#This Row],[PMT NO]])-ROW(PaymentSchedule[[#Headers],[PMT NO]])-2)+DAY(LoanStartDate),"")</f>
        <v>46235</v>
      </c>
      <c r="D56" s="13">
        <f>IF(PaymentSchedule[[#This Row],[PMT NO]]&lt;&gt;"",IF(ROW()-ROW(PaymentSchedule[[#Headers],[BEGINNING BALANCE]])=1,LoanAmount,INDEX(PaymentSchedule[ENDING BALANCE],ROW()-ROW(PaymentSchedule[[#Headers],[BEGINNING BALANCE]])-1)),"")</f>
        <v>94354.401784860005</v>
      </c>
      <c r="E56" s="13">
        <f>IF(PaymentSchedule[[#This Row],[PMT NO]]&lt;&gt;"",ScheduledPayment,"")</f>
        <v>536.82162301213907</v>
      </c>
      <c r="F5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56" s="13">
        <f>IF(PaymentSchedule[[#This Row],[PMT NO]]&lt;&gt;"",PaymentSchedule[[#This Row],[TOTAL PAYMENT]]-PaymentSchedule[[#This Row],[INTEREST]],"")</f>
        <v>143.67828224188906</v>
      </c>
      <c r="I56" s="13">
        <f>IF(PaymentSchedule[[#This Row],[PMT NO]]&lt;&gt;"",PaymentSchedule[[#This Row],[BEGINNING BALANCE]]*(InterestRate/PaymentsPerYear),"")</f>
        <v>393.14334077025001</v>
      </c>
      <c r="J5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94210.723502618115</v>
      </c>
      <c r="K56" s="13">
        <f>IF(PaymentSchedule[[#This Row],[PMT NO]]&lt;&gt;"",SUM(INDEX(PaymentSchedule[INTEREST],1,1):PaymentSchedule[[#This Row],[INTEREST]]),"")</f>
        <v>17830.874915152308</v>
      </c>
      <c r="L56" s="14">
        <f>IF(PaymentSchedule[[#This Row],[PMT NO]]&lt;&gt;"",SUM(INDEX(PaymentSchedule[PRINCIPAL],1,1):PaymentSchedule[[#This Row],[PRINCIPAL]]),"")</f>
        <v>5789.2764973818139</v>
      </c>
    </row>
    <row r="57" spans="2:12" ht="16">
      <c r="B57" s="11">
        <f>IF(LoanIsGood,IF(ROW()-ROW(PaymentSchedule[[#Headers],[PMT NO]])&gt;ScheduledNumberOfPayments,"",ROW()-ROW(PaymentSchedule[[#Headers],[PMT NO]])),"")</f>
        <v>45</v>
      </c>
      <c r="C57" s="12">
        <f>IF(PaymentSchedule[[#This Row],[PMT NO]]&lt;&gt;"",EOMONTH(LoanStartDate,ROW(PaymentSchedule[[#This Row],[PMT NO]])-ROW(PaymentSchedule[[#Headers],[PMT NO]])-2)+DAY(LoanStartDate),"")</f>
        <v>46266</v>
      </c>
      <c r="D57" s="13">
        <f>IF(PaymentSchedule[[#This Row],[PMT NO]]&lt;&gt;"",IF(ROW()-ROW(PaymentSchedule[[#Headers],[BEGINNING BALANCE]])=1,LoanAmount,INDEX(PaymentSchedule[ENDING BALANCE],ROW()-ROW(PaymentSchedule[[#Headers],[BEGINNING BALANCE]])-1)),"")</f>
        <v>94210.723502618115</v>
      </c>
      <c r="E57" s="13">
        <f>IF(PaymentSchedule[[#This Row],[PMT NO]]&lt;&gt;"",ScheduledPayment,"")</f>
        <v>536.82162301213907</v>
      </c>
      <c r="F5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57" s="13">
        <f>IF(PaymentSchedule[[#This Row],[PMT NO]]&lt;&gt;"",PaymentSchedule[[#This Row],[TOTAL PAYMENT]]-PaymentSchedule[[#This Row],[INTEREST]],"")</f>
        <v>144.27694175123025</v>
      </c>
      <c r="I57" s="13">
        <f>IF(PaymentSchedule[[#This Row],[PMT NO]]&lt;&gt;"",PaymentSchedule[[#This Row],[BEGINNING BALANCE]]*(InterestRate/PaymentsPerYear),"")</f>
        <v>392.54468126090882</v>
      </c>
      <c r="J5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94066.446560866883</v>
      </c>
      <c r="K57" s="13">
        <f>IF(PaymentSchedule[[#This Row],[PMT NO]]&lt;&gt;"",SUM(INDEX(PaymentSchedule[INTEREST],1,1):PaymentSchedule[[#This Row],[INTEREST]]),"")</f>
        <v>18223.419596413216</v>
      </c>
      <c r="L57" s="14">
        <f>IF(PaymentSchedule[[#This Row],[PMT NO]]&lt;&gt;"",SUM(INDEX(PaymentSchedule[PRINCIPAL],1,1):PaymentSchedule[[#This Row],[PRINCIPAL]]),"")</f>
        <v>5933.5534391330439</v>
      </c>
    </row>
    <row r="58" spans="2:12" ht="16">
      <c r="B58" s="11">
        <f>IF(LoanIsGood,IF(ROW()-ROW(PaymentSchedule[[#Headers],[PMT NO]])&gt;ScheduledNumberOfPayments,"",ROW()-ROW(PaymentSchedule[[#Headers],[PMT NO]])),"")</f>
        <v>46</v>
      </c>
      <c r="C58" s="12">
        <f>IF(PaymentSchedule[[#This Row],[PMT NO]]&lt;&gt;"",EOMONTH(LoanStartDate,ROW(PaymentSchedule[[#This Row],[PMT NO]])-ROW(PaymentSchedule[[#Headers],[PMT NO]])-2)+DAY(LoanStartDate),"")</f>
        <v>46296</v>
      </c>
      <c r="D58" s="13">
        <f>IF(PaymentSchedule[[#This Row],[PMT NO]]&lt;&gt;"",IF(ROW()-ROW(PaymentSchedule[[#Headers],[BEGINNING BALANCE]])=1,LoanAmount,INDEX(PaymentSchedule[ENDING BALANCE],ROW()-ROW(PaymentSchedule[[#Headers],[BEGINNING BALANCE]])-1)),"")</f>
        <v>94066.446560866883</v>
      </c>
      <c r="E58" s="13">
        <f>IF(PaymentSchedule[[#This Row],[PMT NO]]&lt;&gt;"",ScheduledPayment,"")</f>
        <v>536.82162301213907</v>
      </c>
      <c r="F5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58" s="13">
        <f>IF(PaymentSchedule[[#This Row],[PMT NO]]&lt;&gt;"",PaymentSchedule[[#This Row],[TOTAL PAYMENT]]-PaymentSchedule[[#This Row],[INTEREST]],"")</f>
        <v>144.87809567519372</v>
      </c>
      <c r="I58" s="13">
        <f>IF(PaymentSchedule[[#This Row],[PMT NO]]&lt;&gt;"",PaymentSchedule[[#This Row],[BEGINNING BALANCE]]*(InterestRate/PaymentsPerYear),"")</f>
        <v>391.94352733694535</v>
      </c>
      <c r="J5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93921.568465191696</v>
      </c>
      <c r="K58" s="13">
        <f>IF(PaymentSchedule[[#This Row],[PMT NO]]&lt;&gt;"",SUM(INDEX(PaymentSchedule[INTEREST],1,1):PaymentSchedule[[#This Row],[INTEREST]]),"")</f>
        <v>18615.363123750161</v>
      </c>
      <c r="L58" s="14">
        <f>IF(PaymentSchedule[[#This Row],[PMT NO]]&lt;&gt;"",SUM(INDEX(PaymentSchedule[PRINCIPAL],1,1):PaymentSchedule[[#This Row],[PRINCIPAL]]),"")</f>
        <v>6078.4315348082373</v>
      </c>
    </row>
    <row r="59" spans="2:12" ht="16">
      <c r="B59" s="11">
        <f>IF(LoanIsGood,IF(ROW()-ROW(PaymentSchedule[[#Headers],[PMT NO]])&gt;ScheduledNumberOfPayments,"",ROW()-ROW(PaymentSchedule[[#Headers],[PMT NO]])),"")</f>
        <v>47</v>
      </c>
      <c r="C59" s="12">
        <f>IF(PaymentSchedule[[#This Row],[PMT NO]]&lt;&gt;"",EOMONTH(LoanStartDate,ROW(PaymentSchedule[[#This Row],[PMT NO]])-ROW(PaymentSchedule[[#Headers],[PMT NO]])-2)+DAY(LoanStartDate),"")</f>
        <v>46327</v>
      </c>
      <c r="D59" s="13">
        <f>IF(PaymentSchedule[[#This Row],[PMT NO]]&lt;&gt;"",IF(ROW()-ROW(PaymentSchedule[[#Headers],[BEGINNING BALANCE]])=1,LoanAmount,INDEX(PaymentSchedule[ENDING BALANCE],ROW()-ROW(PaymentSchedule[[#Headers],[BEGINNING BALANCE]])-1)),"")</f>
        <v>93921.568465191696</v>
      </c>
      <c r="E59" s="13">
        <f>IF(PaymentSchedule[[#This Row],[PMT NO]]&lt;&gt;"",ScheduledPayment,"")</f>
        <v>536.82162301213907</v>
      </c>
      <c r="F5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5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59" s="13">
        <f>IF(PaymentSchedule[[#This Row],[PMT NO]]&lt;&gt;"",PaymentSchedule[[#This Row],[TOTAL PAYMENT]]-PaymentSchedule[[#This Row],[INTEREST]],"")</f>
        <v>145.4817544071737</v>
      </c>
      <c r="I59" s="13">
        <f>IF(PaymentSchedule[[#This Row],[PMT NO]]&lt;&gt;"",PaymentSchedule[[#This Row],[BEGINNING BALANCE]]*(InterestRate/PaymentsPerYear),"")</f>
        <v>391.33986860496537</v>
      </c>
      <c r="J5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93776.086710784526</v>
      </c>
      <c r="K59" s="13">
        <f>IF(PaymentSchedule[[#This Row],[PMT NO]]&lt;&gt;"",SUM(INDEX(PaymentSchedule[INTEREST],1,1):PaymentSchedule[[#This Row],[INTEREST]]),"")</f>
        <v>19006.702992355127</v>
      </c>
      <c r="L59" s="14">
        <f>IF(PaymentSchedule[[#This Row],[PMT NO]]&lt;&gt;"",SUM(INDEX(PaymentSchedule[PRINCIPAL],1,1):PaymentSchedule[[#This Row],[PRINCIPAL]]),"")</f>
        <v>6223.9132892154112</v>
      </c>
    </row>
    <row r="60" spans="2:12" ht="16">
      <c r="B60" s="11">
        <f>IF(LoanIsGood,IF(ROW()-ROW(PaymentSchedule[[#Headers],[PMT NO]])&gt;ScheduledNumberOfPayments,"",ROW()-ROW(PaymentSchedule[[#Headers],[PMT NO]])),"")</f>
        <v>48</v>
      </c>
      <c r="C60" s="12">
        <f>IF(PaymentSchedule[[#This Row],[PMT NO]]&lt;&gt;"",EOMONTH(LoanStartDate,ROW(PaymentSchedule[[#This Row],[PMT NO]])-ROW(PaymentSchedule[[#Headers],[PMT NO]])-2)+DAY(LoanStartDate),"")</f>
        <v>46357</v>
      </c>
      <c r="D60" s="13">
        <f>IF(PaymentSchedule[[#This Row],[PMT NO]]&lt;&gt;"",IF(ROW()-ROW(PaymentSchedule[[#Headers],[BEGINNING BALANCE]])=1,LoanAmount,INDEX(PaymentSchedule[ENDING BALANCE],ROW()-ROW(PaymentSchedule[[#Headers],[BEGINNING BALANCE]])-1)),"")</f>
        <v>93776.086710784526</v>
      </c>
      <c r="E60" s="13">
        <f>IF(PaymentSchedule[[#This Row],[PMT NO]]&lt;&gt;"",ScheduledPayment,"")</f>
        <v>536.82162301213907</v>
      </c>
      <c r="F6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60" s="13">
        <f>IF(PaymentSchedule[[#This Row],[PMT NO]]&lt;&gt;"",PaymentSchedule[[#This Row],[TOTAL PAYMENT]]-PaymentSchedule[[#This Row],[INTEREST]],"")</f>
        <v>146.08792838387023</v>
      </c>
      <c r="I60" s="13">
        <f>IF(PaymentSchedule[[#This Row],[PMT NO]]&lt;&gt;"",PaymentSchedule[[#This Row],[BEGINNING BALANCE]]*(InterestRate/PaymentsPerYear),"")</f>
        <v>390.73369462826884</v>
      </c>
      <c r="J6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93629.998782400653</v>
      </c>
      <c r="K60" s="13">
        <f>IF(PaymentSchedule[[#This Row],[PMT NO]]&lt;&gt;"",SUM(INDEX(PaymentSchedule[INTEREST],1,1):PaymentSchedule[[#This Row],[INTEREST]]),"")</f>
        <v>19397.436686983398</v>
      </c>
      <c r="L60" s="14">
        <f>IF(PaymentSchedule[[#This Row],[PMT NO]]&lt;&gt;"",SUM(INDEX(PaymentSchedule[PRINCIPAL],1,1):PaymentSchedule[[#This Row],[PRINCIPAL]]),"")</f>
        <v>6370.0012175992815</v>
      </c>
    </row>
    <row r="61" spans="2:12" ht="16">
      <c r="B61" s="11">
        <f>IF(LoanIsGood,IF(ROW()-ROW(PaymentSchedule[[#Headers],[PMT NO]])&gt;ScheduledNumberOfPayments,"",ROW()-ROW(PaymentSchedule[[#Headers],[PMT NO]])),"")</f>
        <v>49</v>
      </c>
      <c r="C61" s="12">
        <f>IF(PaymentSchedule[[#This Row],[PMT NO]]&lt;&gt;"",EOMONTH(LoanStartDate,ROW(PaymentSchedule[[#This Row],[PMT NO]])-ROW(PaymentSchedule[[#Headers],[PMT NO]])-2)+DAY(LoanStartDate),"")</f>
        <v>46388</v>
      </c>
      <c r="D61" s="13">
        <f>IF(PaymentSchedule[[#This Row],[PMT NO]]&lt;&gt;"",IF(ROW()-ROW(PaymentSchedule[[#Headers],[BEGINNING BALANCE]])=1,LoanAmount,INDEX(PaymentSchedule[ENDING BALANCE],ROW()-ROW(PaymentSchedule[[#Headers],[BEGINNING BALANCE]])-1)),"")</f>
        <v>93629.998782400653</v>
      </c>
      <c r="E61" s="13">
        <f>IF(PaymentSchedule[[#This Row],[PMT NO]]&lt;&gt;"",ScheduledPayment,"")</f>
        <v>536.82162301213907</v>
      </c>
      <c r="F6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61" s="13">
        <f>IF(PaymentSchedule[[#This Row],[PMT NO]]&lt;&gt;"",PaymentSchedule[[#This Row],[TOTAL PAYMENT]]-PaymentSchedule[[#This Row],[INTEREST]],"")</f>
        <v>146.69662808546968</v>
      </c>
      <c r="I61" s="13">
        <f>IF(PaymentSchedule[[#This Row],[PMT NO]]&lt;&gt;"",PaymentSchedule[[#This Row],[BEGINNING BALANCE]]*(InterestRate/PaymentsPerYear),"")</f>
        <v>390.12499492666939</v>
      </c>
      <c r="J6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93483.302154315184</v>
      </c>
      <c r="K61" s="13">
        <f>IF(PaymentSchedule[[#This Row],[PMT NO]]&lt;&gt;"",SUM(INDEX(PaymentSchedule[INTEREST],1,1):PaymentSchedule[[#This Row],[INTEREST]]),"")</f>
        <v>19787.561681910069</v>
      </c>
      <c r="L61" s="14">
        <f>IF(PaymentSchedule[[#This Row],[PMT NO]]&lt;&gt;"",SUM(INDEX(PaymentSchedule[PRINCIPAL],1,1):PaymentSchedule[[#This Row],[PRINCIPAL]]),"")</f>
        <v>6516.697845684751</v>
      </c>
    </row>
    <row r="62" spans="2:12" ht="16">
      <c r="B62" s="11">
        <f>IF(LoanIsGood,IF(ROW()-ROW(PaymentSchedule[[#Headers],[PMT NO]])&gt;ScheduledNumberOfPayments,"",ROW()-ROW(PaymentSchedule[[#Headers],[PMT NO]])),"")</f>
        <v>50</v>
      </c>
      <c r="C62" s="12">
        <f>IF(PaymentSchedule[[#This Row],[PMT NO]]&lt;&gt;"",EOMONTH(LoanStartDate,ROW(PaymentSchedule[[#This Row],[PMT NO]])-ROW(PaymentSchedule[[#Headers],[PMT NO]])-2)+DAY(LoanStartDate),"")</f>
        <v>46419</v>
      </c>
      <c r="D62" s="13">
        <f>IF(PaymentSchedule[[#This Row],[PMT NO]]&lt;&gt;"",IF(ROW()-ROW(PaymentSchedule[[#Headers],[BEGINNING BALANCE]])=1,LoanAmount,INDEX(PaymentSchedule[ENDING BALANCE],ROW()-ROW(PaymentSchedule[[#Headers],[BEGINNING BALANCE]])-1)),"")</f>
        <v>93483.302154315184</v>
      </c>
      <c r="E62" s="13">
        <f>IF(PaymentSchedule[[#This Row],[PMT NO]]&lt;&gt;"",ScheduledPayment,"")</f>
        <v>536.82162301213907</v>
      </c>
      <c r="F6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62" s="13">
        <f>IF(PaymentSchedule[[#This Row],[PMT NO]]&lt;&gt;"",PaymentSchedule[[#This Row],[TOTAL PAYMENT]]-PaymentSchedule[[#This Row],[INTEREST]],"")</f>
        <v>147.30786403582579</v>
      </c>
      <c r="I62" s="13">
        <f>IF(PaymentSchedule[[#This Row],[PMT NO]]&lt;&gt;"",PaymentSchedule[[#This Row],[BEGINNING BALANCE]]*(InterestRate/PaymentsPerYear),"")</f>
        <v>389.51375897631328</v>
      </c>
      <c r="J6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93335.994290279355</v>
      </c>
      <c r="K62" s="13">
        <f>IF(PaymentSchedule[[#This Row],[PMT NO]]&lt;&gt;"",SUM(INDEX(PaymentSchedule[INTEREST],1,1):PaymentSchedule[[#This Row],[INTEREST]]),"")</f>
        <v>20177.075440886383</v>
      </c>
      <c r="L62" s="14">
        <f>IF(PaymentSchedule[[#This Row],[PMT NO]]&lt;&gt;"",SUM(INDEX(PaymentSchedule[PRINCIPAL],1,1):PaymentSchedule[[#This Row],[PRINCIPAL]]),"")</f>
        <v>6664.0057097205772</v>
      </c>
    </row>
    <row r="63" spans="2:12" ht="16">
      <c r="B63" s="11">
        <f>IF(LoanIsGood,IF(ROW()-ROW(PaymentSchedule[[#Headers],[PMT NO]])&gt;ScheduledNumberOfPayments,"",ROW()-ROW(PaymentSchedule[[#Headers],[PMT NO]])),"")</f>
        <v>51</v>
      </c>
      <c r="C63" s="12">
        <f>IF(PaymentSchedule[[#This Row],[PMT NO]]&lt;&gt;"",EOMONTH(LoanStartDate,ROW(PaymentSchedule[[#This Row],[PMT NO]])-ROW(PaymentSchedule[[#Headers],[PMT NO]])-2)+DAY(LoanStartDate),"")</f>
        <v>46447</v>
      </c>
      <c r="D63" s="13">
        <f>IF(PaymentSchedule[[#This Row],[PMT NO]]&lt;&gt;"",IF(ROW()-ROW(PaymentSchedule[[#Headers],[BEGINNING BALANCE]])=1,LoanAmount,INDEX(PaymentSchedule[ENDING BALANCE],ROW()-ROW(PaymentSchedule[[#Headers],[BEGINNING BALANCE]])-1)),"")</f>
        <v>93335.994290279355</v>
      </c>
      <c r="E63" s="13">
        <f>IF(PaymentSchedule[[#This Row],[PMT NO]]&lt;&gt;"",ScheduledPayment,"")</f>
        <v>536.82162301213907</v>
      </c>
      <c r="F6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63" s="13">
        <f>IF(PaymentSchedule[[#This Row],[PMT NO]]&lt;&gt;"",PaymentSchedule[[#This Row],[TOTAL PAYMENT]]-PaymentSchedule[[#This Row],[INTEREST]],"")</f>
        <v>147.92164680264176</v>
      </c>
      <c r="I63" s="13">
        <f>IF(PaymentSchedule[[#This Row],[PMT NO]]&lt;&gt;"",PaymentSchedule[[#This Row],[BEGINNING BALANCE]]*(InterestRate/PaymentsPerYear),"")</f>
        <v>388.89997620949731</v>
      </c>
      <c r="J6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93188.072643476713</v>
      </c>
      <c r="K63" s="13">
        <f>IF(PaymentSchedule[[#This Row],[PMT NO]]&lt;&gt;"",SUM(INDEX(PaymentSchedule[INTEREST],1,1):PaymentSchedule[[#This Row],[INTEREST]]),"")</f>
        <v>20565.97541709588</v>
      </c>
      <c r="L63" s="14">
        <f>IF(PaymentSchedule[[#This Row],[PMT NO]]&lt;&gt;"",SUM(INDEX(PaymentSchedule[PRINCIPAL],1,1):PaymentSchedule[[#This Row],[PRINCIPAL]]),"")</f>
        <v>6811.9273565232188</v>
      </c>
    </row>
    <row r="64" spans="2:12" ht="16">
      <c r="B64" s="11">
        <f>IF(LoanIsGood,IF(ROW()-ROW(PaymentSchedule[[#Headers],[PMT NO]])&gt;ScheduledNumberOfPayments,"",ROW()-ROW(PaymentSchedule[[#Headers],[PMT NO]])),"")</f>
        <v>52</v>
      </c>
      <c r="C64" s="12">
        <f>IF(PaymentSchedule[[#This Row],[PMT NO]]&lt;&gt;"",EOMONTH(LoanStartDate,ROW(PaymentSchedule[[#This Row],[PMT NO]])-ROW(PaymentSchedule[[#Headers],[PMT NO]])-2)+DAY(LoanStartDate),"")</f>
        <v>46478</v>
      </c>
      <c r="D64" s="13">
        <f>IF(PaymentSchedule[[#This Row],[PMT NO]]&lt;&gt;"",IF(ROW()-ROW(PaymentSchedule[[#Headers],[BEGINNING BALANCE]])=1,LoanAmount,INDEX(PaymentSchedule[ENDING BALANCE],ROW()-ROW(PaymentSchedule[[#Headers],[BEGINNING BALANCE]])-1)),"")</f>
        <v>93188.072643476713</v>
      </c>
      <c r="E64" s="13">
        <f>IF(PaymentSchedule[[#This Row],[PMT NO]]&lt;&gt;"",ScheduledPayment,"")</f>
        <v>536.82162301213907</v>
      </c>
      <c r="F6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64" s="13">
        <f>IF(PaymentSchedule[[#This Row],[PMT NO]]&lt;&gt;"",PaymentSchedule[[#This Row],[TOTAL PAYMENT]]-PaymentSchedule[[#This Row],[INTEREST]],"")</f>
        <v>148.53798699765275</v>
      </c>
      <c r="I64" s="13">
        <f>IF(PaymentSchedule[[#This Row],[PMT NO]]&lt;&gt;"",PaymentSchedule[[#This Row],[BEGINNING BALANCE]]*(InterestRate/PaymentsPerYear),"")</f>
        <v>388.28363601448632</v>
      </c>
      <c r="J6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93039.534656479067</v>
      </c>
      <c r="K64" s="13">
        <f>IF(PaymentSchedule[[#This Row],[PMT NO]]&lt;&gt;"",SUM(INDEX(PaymentSchedule[INTEREST],1,1):PaymentSchedule[[#This Row],[INTEREST]]),"")</f>
        <v>20954.259053110367</v>
      </c>
      <c r="L64" s="14">
        <f>IF(PaymentSchedule[[#This Row],[PMT NO]]&lt;&gt;"",SUM(INDEX(PaymentSchedule[PRINCIPAL],1,1):PaymentSchedule[[#This Row],[PRINCIPAL]]),"")</f>
        <v>6960.4653435208711</v>
      </c>
    </row>
    <row r="65" spans="2:12" ht="16">
      <c r="B65" s="11">
        <f>IF(LoanIsGood,IF(ROW()-ROW(PaymentSchedule[[#Headers],[PMT NO]])&gt;ScheduledNumberOfPayments,"",ROW()-ROW(PaymentSchedule[[#Headers],[PMT NO]])),"")</f>
        <v>53</v>
      </c>
      <c r="C65" s="12">
        <f>IF(PaymentSchedule[[#This Row],[PMT NO]]&lt;&gt;"",EOMONTH(LoanStartDate,ROW(PaymentSchedule[[#This Row],[PMT NO]])-ROW(PaymentSchedule[[#Headers],[PMT NO]])-2)+DAY(LoanStartDate),"")</f>
        <v>46508</v>
      </c>
      <c r="D65" s="13">
        <f>IF(PaymentSchedule[[#This Row],[PMT NO]]&lt;&gt;"",IF(ROW()-ROW(PaymentSchedule[[#Headers],[BEGINNING BALANCE]])=1,LoanAmount,INDEX(PaymentSchedule[ENDING BALANCE],ROW()-ROW(PaymentSchedule[[#Headers],[BEGINNING BALANCE]])-1)),"")</f>
        <v>93039.534656479067</v>
      </c>
      <c r="E65" s="13">
        <f>IF(PaymentSchedule[[#This Row],[PMT NO]]&lt;&gt;"",ScheduledPayment,"")</f>
        <v>536.82162301213907</v>
      </c>
      <c r="F6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65" s="13">
        <f>IF(PaymentSchedule[[#This Row],[PMT NO]]&lt;&gt;"",PaymentSchedule[[#This Row],[TOTAL PAYMENT]]-PaymentSchedule[[#This Row],[INTEREST]],"")</f>
        <v>149.15689527680962</v>
      </c>
      <c r="I65" s="13">
        <f>IF(PaymentSchedule[[#This Row],[PMT NO]]&lt;&gt;"",PaymentSchedule[[#This Row],[BEGINNING BALANCE]]*(InterestRate/PaymentsPerYear),"")</f>
        <v>387.66472773532945</v>
      </c>
      <c r="J6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92890.377761202253</v>
      </c>
      <c r="K65" s="13">
        <f>IF(PaymentSchedule[[#This Row],[PMT NO]]&lt;&gt;"",SUM(INDEX(PaymentSchedule[INTEREST],1,1):PaymentSchedule[[#This Row],[INTEREST]]),"")</f>
        <v>21341.923780845696</v>
      </c>
      <c r="L65" s="14">
        <f>IF(PaymentSchedule[[#This Row],[PMT NO]]&lt;&gt;"",SUM(INDEX(PaymentSchedule[PRINCIPAL],1,1):PaymentSchedule[[#This Row],[PRINCIPAL]]),"")</f>
        <v>7109.6222387976804</v>
      </c>
    </row>
    <row r="66" spans="2:12" ht="16">
      <c r="B66" s="11">
        <f>IF(LoanIsGood,IF(ROW()-ROW(PaymentSchedule[[#Headers],[PMT NO]])&gt;ScheduledNumberOfPayments,"",ROW()-ROW(PaymentSchedule[[#Headers],[PMT NO]])),"")</f>
        <v>54</v>
      </c>
      <c r="C66" s="12">
        <f>IF(PaymentSchedule[[#This Row],[PMT NO]]&lt;&gt;"",EOMONTH(LoanStartDate,ROW(PaymentSchedule[[#This Row],[PMT NO]])-ROW(PaymentSchedule[[#Headers],[PMT NO]])-2)+DAY(LoanStartDate),"")</f>
        <v>46539</v>
      </c>
      <c r="D66" s="13">
        <f>IF(PaymentSchedule[[#This Row],[PMT NO]]&lt;&gt;"",IF(ROW()-ROW(PaymentSchedule[[#Headers],[BEGINNING BALANCE]])=1,LoanAmount,INDEX(PaymentSchedule[ENDING BALANCE],ROW()-ROW(PaymentSchedule[[#Headers],[BEGINNING BALANCE]])-1)),"")</f>
        <v>92890.377761202253</v>
      </c>
      <c r="E66" s="13">
        <f>IF(PaymentSchedule[[#This Row],[PMT NO]]&lt;&gt;"",ScheduledPayment,"")</f>
        <v>536.82162301213907</v>
      </c>
      <c r="F6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66" s="13">
        <f>IF(PaymentSchedule[[#This Row],[PMT NO]]&lt;&gt;"",PaymentSchedule[[#This Row],[TOTAL PAYMENT]]-PaymentSchedule[[#This Row],[INTEREST]],"")</f>
        <v>149.778382340463</v>
      </c>
      <c r="I66" s="13">
        <f>IF(PaymentSchedule[[#This Row],[PMT NO]]&lt;&gt;"",PaymentSchedule[[#This Row],[BEGINNING BALANCE]]*(InterestRate/PaymentsPerYear),"")</f>
        <v>387.04324067167607</v>
      </c>
      <c r="J6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92740.599378861793</v>
      </c>
      <c r="K66" s="13">
        <f>IF(PaymentSchedule[[#This Row],[PMT NO]]&lt;&gt;"",SUM(INDEX(PaymentSchedule[INTEREST],1,1):PaymentSchedule[[#This Row],[INTEREST]]),"")</f>
        <v>21728.967021517372</v>
      </c>
      <c r="L66" s="14">
        <f>IF(PaymentSchedule[[#This Row],[PMT NO]]&lt;&gt;"",SUM(INDEX(PaymentSchedule[PRINCIPAL],1,1):PaymentSchedule[[#This Row],[PRINCIPAL]]),"")</f>
        <v>7259.4006211381438</v>
      </c>
    </row>
    <row r="67" spans="2:12" ht="16">
      <c r="B67" s="11">
        <f>IF(LoanIsGood,IF(ROW()-ROW(PaymentSchedule[[#Headers],[PMT NO]])&gt;ScheduledNumberOfPayments,"",ROW()-ROW(PaymentSchedule[[#Headers],[PMT NO]])),"")</f>
        <v>55</v>
      </c>
      <c r="C67" s="12">
        <f>IF(PaymentSchedule[[#This Row],[PMT NO]]&lt;&gt;"",EOMONTH(LoanStartDate,ROW(PaymentSchedule[[#This Row],[PMT NO]])-ROW(PaymentSchedule[[#Headers],[PMT NO]])-2)+DAY(LoanStartDate),"")</f>
        <v>46569</v>
      </c>
      <c r="D67" s="13">
        <f>IF(PaymentSchedule[[#This Row],[PMT NO]]&lt;&gt;"",IF(ROW()-ROW(PaymentSchedule[[#Headers],[BEGINNING BALANCE]])=1,LoanAmount,INDEX(PaymentSchedule[ENDING BALANCE],ROW()-ROW(PaymentSchedule[[#Headers],[BEGINNING BALANCE]])-1)),"")</f>
        <v>92740.599378861793</v>
      </c>
      <c r="E67" s="13">
        <f>IF(PaymentSchedule[[#This Row],[PMT NO]]&lt;&gt;"",ScheduledPayment,"")</f>
        <v>536.82162301213907</v>
      </c>
      <c r="F6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67" s="13">
        <f>IF(PaymentSchedule[[#This Row],[PMT NO]]&lt;&gt;"",PaymentSchedule[[#This Row],[TOTAL PAYMENT]]-PaymentSchedule[[#This Row],[INTEREST]],"")</f>
        <v>150.40245893354825</v>
      </c>
      <c r="I67" s="13">
        <f>IF(PaymentSchedule[[#This Row],[PMT NO]]&lt;&gt;"",PaymentSchedule[[#This Row],[BEGINNING BALANCE]]*(InterestRate/PaymentsPerYear),"")</f>
        <v>386.41916407859082</v>
      </c>
      <c r="J6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92590.196919928247</v>
      </c>
      <c r="K67" s="13">
        <f>IF(PaymentSchedule[[#This Row],[PMT NO]]&lt;&gt;"",SUM(INDEX(PaymentSchedule[INTEREST],1,1):PaymentSchedule[[#This Row],[INTEREST]]),"")</f>
        <v>22115.386185595962</v>
      </c>
      <c r="L67" s="14">
        <f>IF(PaymentSchedule[[#This Row],[PMT NO]]&lt;&gt;"",SUM(INDEX(PaymentSchedule[PRINCIPAL],1,1):PaymentSchedule[[#This Row],[PRINCIPAL]]),"")</f>
        <v>7409.8030800716924</v>
      </c>
    </row>
    <row r="68" spans="2:12" ht="16">
      <c r="B68" s="11">
        <f>IF(LoanIsGood,IF(ROW()-ROW(PaymentSchedule[[#Headers],[PMT NO]])&gt;ScheduledNumberOfPayments,"",ROW()-ROW(PaymentSchedule[[#Headers],[PMT NO]])),"")</f>
        <v>56</v>
      </c>
      <c r="C68" s="12">
        <f>IF(PaymentSchedule[[#This Row],[PMT NO]]&lt;&gt;"",EOMONTH(LoanStartDate,ROW(PaymentSchedule[[#This Row],[PMT NO]])-ROW(PaymentSchedule[[#Headers],[PMT NO]])-2)+DAY(LoanStartDate),"")</f>
        <v>46600</v>
      </c>
      <c r="D68" s="13">
        <f>IF(PaymentSchedule[[#This Row],[PMT NO]]&lt;&gt;"",IF(ROW()-ROW(PaymentSchedule[[#Headers],[BEGINNING BALANCE]])=1,LoanAmount,INDEX(PaymentSchedule[ENDING BALANCE],ROW()-ROW(PaymentSchedule[[#Headers],[BEGINNING BALANCE]])-1)),"")</f>
        <v>92590.196919928247</v>
      </c>
      <c r="E68" s="13">
        <f>IF(PaymentSchedule[[#This Row],[PMT NO]]&lt;&gt;"",ScheduledPayment,"")</f>
        <v>536.82162301213907</v>
      </c>
      <c r="F6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68" s="13">
        <f>IF(PaymentSchedule[[#This Row],[PMT NO]]&lt;&gt;"",PaymentSchedule[[#This Row],[TOTAL PAYMENT]]-PaymentSchedule[[#This Row],[INTEREST]],"")</f>
        <v>151.02913584577141</v>
      </c>
      <c r="I68" s="13">
        <f>IF(PaymentSchedule[[#This Row],[PMT NO]]&lt;&gt;"",PaymentSchedule[[#This Row],[BEGINNING BALANCE]]*(InterestRate/PaymentsPerYear),"")</f>
        <v>385.79248716636766</v>
      </c>
      <c r="J6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92439.16778408247</v>
      </c>
      <c r="K68" s="13">
        <f>IF(PaymentSchedule[[#This Row],[PMT NO]]&lt;&gt;"",SUM(INDEX(PaymentSchedule[INTEREST],1,1):PaymentSchedule[[#This Row],[INTEREST]]),"")</f>
        <v>22501.178672762329</v>
      </c>
      <c r="L68" s="14">
        <f>IF(PaymentSchedule[[#This Row],[PMT NO]]&lt;&gt;"",SUM(INDEX(PaymentSchedule[PRINCIPAL],1,1):PaymentSchedule[[#This Row],[PRINCIPAL]]),"")</f>
        <v>7560.8322159174641</v>
      </c>
    </row>
    <row r="69" spans="2:12" ht="16">
      <c r="B69" s="11">
        <f>IF(LoanIsGood,IF(ROW()-ROW(PaymentSchedule[[#Headers],[PMT NO]])&gt;ScheduledNumberOfPayments,"",ROW()-ROW(PaymentSchedule[[#Headers],[PMT NO]])),"")</f>
        <v>57</v>
      </c>
      <c r="C69" s="12">
        <f>IF(PaymentSchedule[[#This Row],[PMT NO]]&lt;&gt;"",EOMONTH(LoanStartDate,ROW(PaymentSchedule[[#This Row],[PMT NO]])-ROW(PaymentSchedule[[#Headers],[PMT NO]])-2)+DAY(LoanStartDate),"")</f>
        <v>46631</v>
      </c>
      <c r="D69" s="13">
        <f>IF(PaymentSchedule[[#This Row],[PMT NO]]&lt;&gt;"",IF(ROW()-ROW(PaymentSchedule[[#Headers],[BEGINNING BALANCE]])=1,LoanAmount,INDEX(PaymentSchedule[ENDING BALANCE],ROW()-ROW(PaymentSchedule[[#Headers],[BEGINNING BALANCE]])-1)),"")</f>
        <v>92439.16778408247</v>
      </c>
      <c r="E69" s="13">
        <f>IF(PaymentSchedule[[#This Row],[PMT NO]]&lt;&gt;"",ScheduledPayment,"")</f>
        <v>536.82162301213907</v>
      </c>
      <c r="F6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6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69" s="13">
        <f>IF(PaymentSchedule[[#This Row],[PMT NO]]&lt;&gt;"",PaymentSchedule[[#This Row],[TOTAL PAYMENT]]-PaymentSchedule[[#This Row],[INTEREST]],"")</f>
        <v>151.65842391179547</v>
      </c>
      <c r="I69" s="13">
        <f>IF(PaymentSchedule[[#This Row],[PMT NO]]&lt;&gt;"",PaymentSchedule[[#This Row],[BEGINNING BALANCE]]*(InterestRate/PaymentsPerYear),"")</f>
        <v>385.1631991003436</v>
      </c>
      <c r="J6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92287.509360170676</v>
      </c>
      <c r="K69" s="13">
        <f>IF(PaymentSchedule[[#This Row],[PMT NO]]&lt;&gt;"",SUM(INDEX(PaymentSchedule[INTEREST],1,1):PaymentSchedule[[#This Row],[INTEREST]]),"")</f>
        <v>22886.341871862674</v>
      </c>
      <c r="L69" s="14">
        <f>IF(PaymentSchedule[[#This Row],[PMT NO]]&lt;&gt;"",SUM(INDEX(PaymentSchedule[PRINCIPAL],1,1):PaymentSchedule[[#This Row],[PRINCIPAL]]),"")</f>
        <v>7712.4906398292596</v>
      </c>
    </row>
    <row r="70" spans="2:12" ht="16">
      <c r="B70" s="11">
        <f>IF(LoanIsGood,IF(ROW()-ROW(PaymentSchedule[[#Headers],[PMT NO]])&gt;ScheduledNumberOfPayments,"",ROW()-ROW(PaymentSchedule[[#Headers],[PMT NO]])),"")</f>
        <v>58</v>
      </c>
      <c r="C70" s="12">
        <f>IF(PaymentSchedule[[#This Row],[PMT NO]]&lt;&gt;"",EOMONTH(LoanStartDate,ROW(PaymentSchedule[[#This Row],[PMT NO]])-ROW(PaymentSchedule[[#Headers],[PMT NO]])-2)+DAY(LoanStartDate),"")</f>
        <v>46661</v>
      </c>
      <c r="D70" s="13">
        <f>IF(PaymentSchedule[[#This Row],[PMT NO]]&lt;&gt;"",IF(ROW()-ROW(PaymentSchedule[[#Headers],[BEGINNING BALANCE]])=1,LoanAmount,INDEX(PaymentSchedule[ENDING BALANCE],ROW()-ROW(PaymentSchedule[[#Headers],[BEGINNING BALANCE]])-1)),"")</f>
        <v>92287.509360170676</v>
      </c>
      <c r="E70" s="13">
        <f>IF(PaymentSchedule[[#This Row],[PMT NO]]&lt;&gt;"",ScheduledPayment,"")</f>
        <v>536.82162301213907</v>
      </c>
      <c r="F7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70" s="13">
        <f>IF(PaymentSchedule[[#This Row],[PMT NO]]&lt;&gt;"",PaymentSchedule[[#This Row],[TOTAL PAYMENT]]-PaymentSchedule[[#This Row],[INTEREST]],"")</f>
        <v>152.29033401142794</v>
      </c>
      <c r="I70" s="13">
        <f>IF(PaymentSchedule[[#This Row],[PMT NO]]&lt;&gt;"",PaymentSchedule[[#This Row],[BEGINNING BALANCE]]*(InterestRate/PaymentsPerYear),"")</f>
        <v>384.53128900071113</v>
      </c>
      <c r="J7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92135.219026159248</v>
      </c>
      <c r="K70" s="13">
        <f>IF(PaymentSchedule[[#This Row],[PMT NO]]&lt;&gt;"",SUM(INDEX(PaymentSchedule[INTEREST],1,1):PaymentSchedule[[#This Row],[INTEREST]]),"")</f>
        <v>23270.873160863386</v>
      </c>
      <c r="L70" s="14">
        <f>IF(PaymentSchedule[[#This Row],[PMT NO]]&lt;&gt;"",SUM(INDEX(PaymentSchedule[PRINCIPAL],1,1):PaymentSchedule[[#This Row],[PRINCIPAL]]),"")</f>
        <v>7864.7809738406877</v>
      </c>
    </row>
    <row r="71" spans="2:12" ht="16">
      <c r="B71" s="11">
        <f>IF(LoanIsGood,IF(ROW()-ROW(PaymentSchedule[[#Headers],[PMT NO]])&gt;ScheduledNumberOfPayments,"",ROW()-ROW(PaymentSchedule[[#Headers],[PMT NO]])),"")</f>
        <v>59</v>
      </c>
      <c r="C71" s="12">
        <f>IF(PaymentSchedule[[#This Row],[PMT NO]]&lt;&gt;"",EOMONTH(LoanStartDate,ROW(PaymentSchedule[[#This Row],[PMT NO]])-ROW(PaymentSchedule[[#Headers],[PMT NO]])-2)+DAY(LoanStartDate),"")</f>
        <v>46692</v>
      </c>
      <c r="D71" s="13">
        <f>IF(PaymentSchedule[[#This Row],[PMT NO]]&lt;&gt;"",IF(ROW()-ROW(PaymentSchedule[[#Headers],[BEGINNING BALANCE]])=1,LoanAmount,INDEX(PaymentSchedule[ENDING BALANCE],ROW()-ROW(PaymentSchedule[[#Headers],[BEGINNING BALANCE]])-1)),"")</f>
        <v>92135.219026159248</v>
      </c>
      <c r="E71" s="13">
        <f>IF(PaymentSchedule[[#This Row],[PMT NO]]&lt;&gt;"",ScheduledPayment,"")</f>
        <v>536.82162301213907</v>
      </c>
      <c r="F7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71" s="13">
        <f>IF(PaymentSchedule[[#This Row],[PMT NO]]&lt;&gt;"",PaymentSchedule[[#This Row],[TOTAL PAYMENT]]-PaymentSchedule[[#This Row],[INTEREST]],"")</f>
        <v>152.92487706980887</v>
      </c>
      <c r="I71" s="13">
        <f>IF(PaymentSchedule[[#This Row],[PMT NO]]&lt;&gt;"",PaymentSchedule[[#This Row],[BEGINNING BALANCE]]*(InterestRate/PaymentsPerYear),"")</f>
        <v>383.8967459423302</v>
      </c>
      <c r="J7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91982.294149089445</v>
      </c>
      <c r="K71" s="13">
        <f>IF(PaymentSchedule[[#This Row],[PMT NO]]&lt;&gt;"",SUM(INDEX(PaymentSchedule[INTEREST],1,1):PaymentSchedule[[#This Row],[INTEREST]]),"")</f>
        <v>23654.769906805715</v>
      </c>
      <c r="L71" s="14">
        <f>IF(PaymentSchedule[[#This Row],[PMT NO]]&lt;&gt;"",SUM(INDEX(PaymentSchedule[PRINCIPAL],1,1):PaymentSchedule[[#This Row],[PRINCIPAL]]),"")</f>
        <v>8017.7058509104963</v>
      </c>
    </row>
    <row r="72" spans="2:12" ht="16">
      <c r="B72" s="11">
        <f>IF(LoanIsGood,IF(ROW()-ROW(PaymentSchedule[[#Headers],[PMT NO]])&gt;ScheduledNumberOfPayments,"",ROW()-ROW(PaymentSchedule[[#Headers],[PMT NO]])),"")</f>
        <v>60</v>
      </c>
      <c r="C72" s="12">
        <f>IF(PaymentSchedule[[#This Row],[PMT NO]]&lt;&gt;"",EOMONTH(LoanStartDate,ROW(PaymentSchedule[[#This Row],[PMT NO]])-ROW(PaymentSchedule[[#Headers],[PMT NO]])-2)+DAY(LoanStartDate),"")</f>
        <v>46722</v>
      </c>
      <c r="D72" s="13">
        <f>IF(PaymentSchedule[[#This Row],[PMT NO]]&lt;&gt;"",IF(ROW()-ROW(PaymentSchedule[[#Headers],[BEGINNING BALANCE]])=1,LoanAmount,INDEX(PaymentSchedule[ENDING BALANCE],ROW()-ROW(PaymentSchedule[[#Headers],[BEGINNING BALANCE]])-1)),"")</f>
        <v>91982.294149089445</v>
      </c>
      <c r="E72" s="13">
        <f>IF(PaymentSchedule[[#This Row],[PMT NO]]&lt;&gt;"",ScheduledPayment,"")</f>
        <v>536.82162301213907</v>
      </c>
      <c r="F7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72" s="13">
        <f>IF(PaymentSchedule[[#This Row],[PMT NO]]&lt;&gt;"",PaymentSchedule[[#This Row],[TOTAL PAYMENT]]-PaymentSchedule[[#This Row],[INTEREST]],"")</f>
        <v>153.56206405759974</v>
      </c>
      <c r="I72" s="13">
        <f>IF(PaymentSchedule[[#This Row],[PMT NO]]&lt;&gt;"",PaymentSchedule[[#This Row],[BEGINNING BALANCE]]*(InterestRate/PaymentsPerYear),"")</f>
        <v>383.25955895453933</v>
      </c>
      <c r="J7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91828.73208503185</v>
      </c>
      <c r="K72" s="13">
        <f>IF(PaymentSchedule[[#This Row],[PMT NO]]&lt;&gt;"",SUM(INDEX(PaymentSchedule[INTEREST],1,1):PaymentSchedule[[#This Row],[INTEREST]]),"")</f>
        <v>24038.029465760254</v>
      </c>
      <c r="L72" s="14">
        <f>IF(PaymentSchedule[[#This Row],[PMT NO]]&lt;&gt;"",SUM(INDEX(PaymentSchedule[PRINCIPAL],1,1):PaymentSchedule[[#This Row],[PRINCIPAL]]),"")</f>
        <v>8171.2679149680962</v>
      </c>
    </row>
    <row r="73" spans="2:12" ht="16">
      <c r="B73" s="11">
        <f>IF(LoanIsGood,IF(ROW()-ROW(PaymentSchedule[[#Headers],[PMT NO]])&gt;ScheduledNumberOfPayments,"",ROW()-ROW(PaymentSchedule[[#Headers],[PMT NO]])),"")</f>
        <v>61</v>
      </c>
      <c r="C73" s="12">
        <f>IF(PaymentSchedule[[#This Row],[PMT NO]]&lt;&gt;"",EOMONTH(LoanStartDate,ROW(PaymentSchedule[[#This Row],[PMT NO]])-ROW(PaymentSchedule[[#Headers],[PMT NO]])-2)+DAY(LoanStartDate),"")</f>
        <v>46753</v>
      </c>
      <c r="D73" s="13">
        <f>IF(PaymentSchedule[[#This Row],[PMT NO]]&lt;&gt;"",IF(ROW()-ROW(PaymentSchedule[[#Headers],[BEGINNING BALANCE]])=1,LoanAmount,INDEX(PaymentSchedule[ENDING BALANCE],ROW()-ROW(PaymentSchedule[[#Headers],[BEGINNING BALANCE]])-1)),"")</f>
        <v>91828.73208503185</v>
      </c>
      <c r="E73" s="13">
        <f>IF(PaymentSchedule[[#This Row],[PMT NO]]&lt;&gt;"",ScheduledPayment,"")</f>
        <v>536.82162301213907</v>
      </c>
      <c r="F7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73" s="13">
        <f>IF(PaymentSchedule[[#This Row],[PMT NO]]&lt;&gt;"",PaymentSchedule[[#This Row],[TOTAL PAYMENT]]-PaymentSchedule[[#This Row],[INTEREST]],"")</f>
        <v>154.20190599117302</v>
      </c>
      <c r="I73" s="13">
        <f>IF(PaymentSchedule[[#This Row],[PMT NO]]&lt;&gt;"",PaymentSchedule[[#This Row],[BEGINNING BALANCE]]*(InterestRate/PaymentsPerYear),"")</f>
        <v>382.61971702096605</v>
      </c>
      <c r="J7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91674.530179040681</v>
      </c>
      <c r="K73" s="13">
        <f>IF(PaymentSchedule[[#This Row],[PMT NO]]&lt;&gt;"",SUM(INDEX(PaymentSchedule[INTEREST],1,1):PaymentSchedule[[#This Row],[INTEREST]]),"")</f>
        <v>24420.649182781221</v>
      </c>
      <c r="L73" s="14">
        <f>IF(PaymentSchedule[[#This Row],[PMT NO]]&lt;&gt;"",SUM(INDEX(PaymentSchedule[PRINCIPAL],1,1):PaymentSchedule[[#This Row],[PRINCIPAL]]),"")</f>
        <v>8325.4698209592698</v>
      </c>
    </row>
    <row r="74" spans="2:12" ht="16">
      <c r="B74" s="11">
        <f>IF(LoanIsGood,IF(ROW()-ROW(PaymentSchedule[[#Headers],[PMT NO]])&gt;ScheduledNumberOfPayments,"",ROW()-ROW(PaymentSchedule[[#Headers],[PMT NO]])),"")</f>
        <v>62</v>
      </c>
      <c r="C74" s="12">
        <f>IF(PaymentSchedule[[#This Row],[PMT NO]]&lt;&gt;"",EOMONTH(LoanStartDate,ROW(PaymentSchedule[[#This Row],[PMT NO]])-ROW(PaymentSchedule[[#Headers],[PMT NO]])-2)+DAY(LoanStartDate),"")</f>
        <v>46784</v>
      </c>
      <c r="D74" s="13">
        <f>IF(PaymentSchedule[[#This Row],[PMT NO]]&lt;&gt;"",IF(ROW()-ROW(PaymentSchedule[[#Headers],[BEGINNING BALANCE]])=1,LoanAmount,INDEX(PaymentSchedule[ENDING BALANCE],ROW()-ROW(PaymentSchedule[[#Headers],[BEGINNING BALANCE]])-1)),"")</f>
        <v>91674.530179040681</v>
      </c>
      <c r="E74" s="13">
        <f>IF(PaymentSchedule[[#This Row],[PMT NO]]&lt;&gt;"",ScheduledPayment,"")</f>
        <v>536.82162301213907</v>
      </c>
      <c r="F7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74" s="13">
        <f>IF(PaymentSchedule[[#This Row],[PMT NO]]&lt;&gt;"",PaymentSchedule[[#This Row],[TOTAL PAYMENT]]-PaymentSchedule[[#This Row],[INTEREST]],"")</f>
        <v>154.84441393280292</v>
      </c>
      <c r="I74" s="13">
        <f>IF(PaymentSchedule[[#This Row],[PMT NO]]&lt;&gt;"",PaymentSchedule[[#This Row],[BEGINNING BALANCE]]*(InterestRate/PaymentsPerYear),"")</f>
        <v>381.97720907933615</v>
      </c>
      <c r="J7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91519.685765107875</v>
      </c>
      <c r="K74" s="13">
        <f>IF(PaymentSchedule[[#This Row],[PMT NO]]&lt;&gt;"",SUM(INDEX(PaymentSchedule[INTEREST],1,1):PaymentSchedule[[#This Row],[INTEREST]]),"")</f>
        <v>24802.626391860558</v>
      </c>
      <c r="L74" s="14">
        <f>IF(PaymentSchedule[[#This Row],[PMT NO]]&lt;&gt;"",SUM(INDEX(PaymentSchedule[PRINCIPAL],1,1):PaymentSchedule[[#This Row],[PRINCIPAL]]),"")</f>
        <v>8480.3142348920719</v>
      </c>
    </row>
    <row r="75" spans="2:12" ht="16">
      <c r="B75" s="11">
        <f>IF(LoanIsGood,IF(ROW()-ROW(PaymentSchedule[[#Headers],[PMT NO]])&gt;ScheduledNumberOfPayments,"",ROW()-ROW(PaymentSchedule[[#Headers],[PMT NO]])),"")</f>
        <v>63</v>
      </c>
      <c r="C75" s="12">
        <f>IF(PaymentSchedule[[#This Row],[PMT NO]]&lt;&gt;"",EOMONTH(LoanStartDate,ROW(PaymentSchedule[[#This Row],[PMT NO]])-ROW(PaymentSchedule[[#Headers],[PMT NO]])-2)+DAY(LoanStartDate),"")</f>
        <v>46813</v>
      </c>
      <c r="D75" s="13">
        <f>IF(PaymentSchedule[[#This Row],[PMT NO]]&lt;&gt;"",IF(ROW()-ROW(PaymentSchedule[[#Headers],[BEGINNING BALANCE]])=1,LoanAmount,INDEX(PaymentSchedule[ENDING BALANCE],ROW()-ROW(PaymentSchedule[[#Headers],[BEGINNING BALANCE]])-1)),"")</f>
        <v>91519.685765107875</v>
      </c>
      <c r="E75" s="13">
        <f>IF(PaymentSchedule[[#This Row],[PMT NO]]&lt;&gt;"",ScheduledPayment,"")</f>
        <v>536.82162301213907</v>
      </c>
      <c r="F7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75" s="13">
        <f>IF(PaymentSchedule[[#This Row],[PMT NO]]&lt;&gt;"",PaymentSchedule[[#This Row],[TOTAL PAYMENT]]-PaymentSchedule[[#This Row],[INTEREST]],"")</f>
        <v>155.48959899085628</v>
      </c>
      <c r="I75" s="13">
        <f>IF(PaymentSchedule[[#This Row],[PMT NO]]&lt;&gt;"",PaymentSchedule[[#This Row],[BEGINNING BALANCE]]*(InterestRate/PaymentsPerYear),"")</f>
        <v>381.33202402128279</v>
      </c>
      <c r="J7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91364.196166117021</v>
      </c>
      <c r="K75" s="13">
        <f>IF(PaymentSchedule[[#This Row],[PMT NO]]&lt;&gt;"",SUM(INDEX(PaymentSchedule[INTEREST],1,1):PaymentSchedule[[#This Row],[INTEREST]]),"")</f>
        <v>25183.95841588184</v>
      </c>
      <c r="L75" s="14">
        <f>IF(PaymentSchedule[[#This Row],[PMT NO]]&lt;&gt;"",SUM(INDEX(PaymentSchedule[PRINCIPAL],1,1):PaymentSchedule[[#This Row],[PRINCIPAL]]),"")</f>
        <v>8635.8038338829283</v>
      </c>
    </row>
    <row r="76" spans="2:12" ht="16">
      <c r="B76" s="11">
        <f>IF(LoanIsGood,IF(ROW()-ROW(PaymentSchedule[[#Headers],[PMT NO]])&gt;ScheduledNumberOfPayments,"",ROW()-ROW(PaymentSchedule[[#Headers],[PMT NO]])),"")</f>
        <v>64</v>
      </c>
      <c r="C76" s="12">
        <f>IF(PaymentSchedule[[#This Row],[PMT NO]]&lt;&gt;"",EOMONTH(LoanStartDate,ROW(PaymentSchedule[[#This Row],[PMT NO]])-ROW(PaymentSchedule[[#Headers],[PMT NO]])-2)+DAY(LoanStartDate),"")</f>
        <v>46844</v>
      </c>
      <c r="D76" s="13">
        <f>IF(PaymentSchedule[[#This Row],[PMT NO]]&lt;&gt;"",IF(ROW()-ROW(PaymentSchedule[[#Headers],[BEGINNING BALANCE]])=1,LoanAmount,INDEX(PaymentSchedule[ENDING BALANCE],ROW()-ROW(PaymentSchedule[[#Headers],[BEGINNING BALANCE]])-1)),"")</f>
        <v>91364.196166117021</v>
      </c>
      <c r="E76" s="13">
        <f>IF(PaymentSchedule[[#This Row],[PMT NO]]&lt;&gt;"",ScheduledPayment,"")</f>
        <v>536.82162301213907</v>
      </c>
      <c r="F7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76" s="13">
        <f>IF(PaymentSchedule[[#This Row],[PMT NO]]&lt;&gt;"",PaymentSchedule[[#This Row],[TOTAL PAYMENT]]-PaymentSchedule[[#This Row],[INTEREST]],"")</f>
        <v>156.13747231998479</v>
      </c>
      <c r="I76" s="13">
        <f>IF(PaymentSchedule[[#This Row],[PMT NO]]&lt;&gt;"",PaymentSchedule[[#This Row],[BEGINNING BALANCE]]*(InterestRate/PaymentsPerYear),"")</f>
        <v>380.68415069215428</v>
      </c>
      <c r="J7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91208.058693797037</v>
      </c>
      <c r="K76" s="13">
        <f>IF(PaymentSchedule[[#This Row],[PMT NO]]&lt;&gt;"",SUM(INDEX(PaymentSchedule[INTEREST],1,1):PaymentSchedule[[#This Row],[INTEREST]]),"")</f>
        <v>25564.642566573995</v>
      </c>
      <c r="L76" s="14">
        <f>IF(PaymentSchedule[[#This Row],[PMT NO]]&lt;&gt;"",SUM(INDEX(PaymentSchedule[PRINCIPAL],1,1):PaymentSchedule[[#This Row],[PRINCIPAL]]),"")</f>
        <v>8791.9413062029125</v>
      </c>
    </row>
    <row r="77" spans="2:12" ht="16">
      <c r="B77" s="11">
        <f>IF(LoanIsGood,IF(ROW()-ROW(PaymentSchedule[[#Headers],[PMT NO]])&gt;ScheduledNumberOfPayments,"",ROW()-ROW(PaymentSchedule[[#Headers],[PMT NO]])),"")</f>
        <v>65</v>
      </c>
      <c r="C77" s="12">
        <f>IF(PaymentSchedule[[#This Row],[PMT NO]]&lt;&gt;"",EOMONTH(LoanStartDate,ROW(PaymentSchedule[[#This Row],[PMT NO]])-ROW(PaymentSchedule[[#Headers],[PMT NO]])-2)+DAY(LoanStartDate),"")</f>
        <v>46874</v>
      </c>
      <c r="D77" s="13">
        <f>IF(PaymentSchedule[[#This Row],[PMT NO]]&lt;&gt;"",IF(ROW()-ROW(PaymentSchedule[[#Headers],[BEGINNING BALANCE]])=1,LoanAmount,INDEX(PaymentSchedule[ENDING BALANCE],ROW()-ROW(PaymentSchedule[[#Headers],[BEGINNING BALANCE]])-1)),"")</f>
        <v>91208.058693797037</v>
      </c>
      <c r="E77" s="13">
        <f>IF(PaymentSchedule[[#This Row],[PMT NO]]&lt;&gt;"",ScheduledPayment,"")</f>
        <v>536.82162301213907</v>
      </c>
      <c r="F7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77" s="13">
        <f>IF(PaymentSchedule[[#This Row],[PMT NO]]&lt;&gt;"",PaymentSchedule[[#This Row],[TOTAL PAYMENT]]-PaymentSchedule[[#This Row],[INTEREST]],"")</f>
        <v>156.78804512131808</v>
      </c>
      <c r="I77" s="13">
        <f>IF(PaymentSchedule[[#This Row],[PMT NO]]&lt;&gt;"",PaymentSchedule[[#This Row],[BEGINNING BALANCE]]*(InterestRate/PaymentsPerYear),"")</f>
        <v>380.03357789082099</v>
      </c>
      <c r="J7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91051.270648675723</v>
      </c>
      <c r="K77" s="13">
        <f>IF(PaymentSchedule[[#This Row],[PMT NO]]&lt;&gt;"",SUM(INDEX(PaymentSchedule[INTEREST],1,1):PaymentSchedule[[#This Row],[INTEREST]]),"")</f>
        <v>25944.676144464815</v>
      </c>
      <c r="L77" s="14">
        <f>IF(PaymentSchedule[[#This Row],[PMT NO]]&lt;&gt;"",SUM(INDEX(PaymentSchedule[PRINCIPAL],1,1):PaymentSchedule[[#This Row],[PRINCIPAL]]),"")</f>
        <v>8948.7293513242312</v>
      </c>
    </row>
    <row r="78" spans="2:12" ht="16">
      <c r="B78" s="11">
        <f>IF(LoanIsGood,IF(ROW()-ROW(PaymentSchedule[[#Headers],[PMT NO]])&gt;ScheduledNumberOfPayments,"",ROW()-ROW(PaymentSchedule[[#Headers],[PMT NO]])),"")</f>
        <v>66</v>
      </c>
      <c r="C78" s="12">
        <f>IF(PaymentSchedule[[#This Row],[PMT NO]]&lt;&gt;"",EOMONTH(LoanStartDate,ROW(PaymentSchedule[[#This Row],[PMT NO]])-ROW(PaymentSchedule[[#Headers],[PMT NO]])-2)+DAY(LoanStartDate),"")</f>
        <v>46905</v>
      </c>
      <c r="D78" s="13">
        <f>IF(PaymentSchedule[[#This Row],[PMT NO]]&lt;&gt;"",IF(ROW()-ROW(PaymentSchedule[[#Headers],[BEGINNING BALANCE]])=1,LoanAmount,INDEX(PaymentSchedule[ENDING BALANCE],ROW()-ROW(PaymentSchedule[[#Headers],[BEGINNING BALANCE]])-1)),"")</f>
        <v>91051.270648675723</v>
      </c>
      <c r="E78" s="13">
        <f>IF(PaymentSchedule[[#This Row],[PMT NO]]&lt;&gt;"",ScheduledPayment,"")</f>
        <v>536.82162301213907</v>
      </c>
      <c r="F7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78" s="13">
        <f>IF(PaymentSchedule[[#This Row],[PMT NO]]&lt;&gt;"",PaymentSchedule[[#This Row],[TOTAL PAYMENT]]-PaymentSchedule[[#This Row],[INTEREST]],"")</f>
        <v>157.44132864265691</v>
      </c>
      <c r="I78" s="13">
        <f>IF(PaymentSchedule[[#This Row],[PMT NO]]&lt;&gt;"",PaymentSchedule[[#This Row],[BEGINNING BALANCE]]*(InterestRate/PaymentsPerYear),"")</f>
        <v>379.38029436948216</v>
      </c>
      <c r="J7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90893.829320033066</v>
      </c>
      <c r="K78" s="13">
        <f>IF(PaymentSchedule[[#This Row],[PMT NO]]&lt;&gt;"",SUM(INDEX(PaymentSchedule[INTEREST],1,1):PaymentSchedule[[#This Row],[INTEREST]]),"")</f>
        <v>26324.056438834297</v>
      </c>
      <c r="L78" s="14">
        <f>IF(PaymentSchedule[[#This Row],[PMT NO]]&lt;&gt;"",SUM(INDEX(PaymentSchedule[PRINCIPAL],1,1):PaymentSchedule[[#This Row],[PRINCIPAL]]),"")</f>
        <v>9106.1706799668882</v>
      </c>
    </row>
    <row r="79" spans="2:12" ht="16">
      <c r="B79" s="11">
        <f>IF(LoanIsGood,IF(ROW()-ROW(PaymentSchedule[[#Headers],[PMT NO]])&gt;ScheduledNumberOfPayments,"",ROW()-ROW(PaymentSchedule[[#Headers],[PMT NO]])),"")</f>
        <v>67</v>
      </c>
      <c r="C79" s="12">
        <f>IF(PaymentSchedule[[#This Row],[PMT NO]]&lt;&gt;"",EOMONTH(LoanStartDate,ROW(PaymentSchedule[[#This Row],[PMT NO]])-ROW(PaymentSchedule[[#Headers],[PMT NO]])-2)+DAY(LoanStartDate),"")</f>
        <v>46935</v>
      </c>
      <c r="D79" s="13">
        <f>IF(PaymentSchedule[[#This Row],[PMT NO]]&lt;&gt;"",IF(ROW()-ROW(PaymentSchedule[[#Headers],[BEGINNING BALANCE]])=1,LoanAmount,INDEX(PaymentSchedule[ENDING BALANCE],ROW()-ROW(PaymentSchedule[[#Headers],[BEGINNING BALANCE]])-1)),"")</f>
        <v>90893.829320033066</v>
      </c>
      <c r="E79" s="13">
        <f>IF(PaymentSchedule[[#This Row],[PMT NO]]&lt;&gt;"",ScheduledPayment,"")</f>
        <v>536.82162301213907</v>
      </c>
      <c r="F7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7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79" s="13">
        <f>IF(PaymentSchedule[[#This Row],[PMT NO]]&lt;&gt;"",PaymentSchedule[[#This Row],[TOTAL PAYMENT]]-PaymentSchedule[[#This Row],[INTEREST]],"")</f>
        <v>158.09733417866795</v>
      </c>
      <c r="I79" s="13">
        <f>IF(PaymentSchedule[[#This Row],[PMT NO]]&lt;&gt;"",PaymentSchedule[[#This Row],[BEGINNING BALANCE]]*(InterestRate/PaymentsPerYear),"")</f>
        <v>378.72428883347112</v>
      </c>
      <c r="J7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90735.731985854392</v>
      </c>
      <c r="K79" s="13">
        <f>IF(PaymentSchedule[[#This Row],[PMT NO]]&lt;&gt;"",SUM(INDEX(PaymentSchedule[INTEREST],1,1):PaymentSchedule[[#This Row],[INTEREST]]),"")</f>
        <v>26702.780727667767</v>
      </c>
      <c r="L79" s="14">
        <f>IF(PaymentSchedule[[#This Row],[PMT NO]]&lt;&gt;"",SUM(INDEX(PaymentSchedule[PRINCIPAL],1,1):PaymentSchedule[[#This Row],[PRINCIPAL]]),"")</f>
        <v>9264.2680141455567</v>
      </c>
    </row>
    <row r="80" spans="2:12" ht="16">
      <c r="B80" s="11">
        <f>IF(LoanIsGood,IF(ROW()-ROW(PaymentSchedule[[#Headers],[PMT NO]])&gt;ScheduledNumberOfPayments,"",ROW()-ROW(PaymentSchedule[[#Headers],[PMT NO]])),"")</f>
        <v>68</v>
      </c>
      <c r="C80" s="12">
        <f>IF(PaymentSchedule[[#This Row],[PMT NO]]&lt;&gt;"",EOMONTH(LoanStartDate,ROW(PaymentSchedule[[#This Row],[PMT NO]])-ROW(PaymentSchedule[[#Headers],[PMT NO]])-2)+DAY(LoanStartDate),"")</f>
        <v>46966</v>
      </c>
      <c r="D80" s="13">
        <f>IF(PaymentSchedule[[#This Row],[PMT NO]]&lt;&gt;"",IF(ROW()-ROW(PaymentSchedule[[#Headers],[BEGINNING BALANCE]])=1,LoanAmount,INDEX(PaymentSchedule[ENDING BALANCE],ROW()-ROW(PaymentSchedule[[#Headers],[BEGINNING BALANCE]])-1)),"")</f>
        <v>90735.731985854392</v>
      </c>
      <c r="E80" s="13">
        <f>IF(PaymentSchedule[[#This Row],[PMT NO]]&lt;&gt;"",ScheduledPayment,"")</f>
        <v>536.82162301213907</v>
      </c>
      <c r="F8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80" s="13">
        <f>IF(PaymentSchedule[[#This Row],[PMT NO]]&lt;&gt;"",PaymentSchedule[[#This Row],[TOTAL PAYMENT]]-PaymentSchedule[[#This Row],[INTEREST]],"")</f>
        <v>158.75607307107913</v>
      </c>
      <c r="I80" s="13">
        <f>IF(PaymentSchedule[[#This Row],[PMT NO]]&lt;&gt;"",PaymentSchedule[[#This Row],[BEGINNING BALANCE]]*(InterestRate/PaymentsPerYear),"")</f>
        <v>378.06554994105994</v>
      </c>
      <c r="J8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90576.975912783309</v>
      </c>
      <c r="K80" s="13">
        <f>IF(PaymentSchedule[[#This Row],[PMT NO]]&lt;&gt;"",SUM(INDEX(PaymentSchedule[INTEREST],1,1):PaymentSchedule[[#This Row],[INTEREST]]),"")</f>
        <v>27080.846277608827</v>
      </c>
      <c r="L80" s="14">
        <f>IF(PaymentSchedule[[#This Row],[PMT NO]]&lt;&gt;"",SUM(INDEX(PaymentSchedule[PRINCIPAL],1,1):PaymentSchedule[[#This Row],[PRINCIPAL]]),"")</f>
        <v>9423.024087216636</v>
      </c>
    </row>
    <row r="81" spans="2:12" ht="16">
      <c r="B81" s="11">
        <f>IF(LoanIsGood,IF(ROW()-ROW(PaymentSchedule[[#Headers],[PMT NO]])&gt;ScheduledNumberOfPayments,"",ROW()-ROW(PaymentSchedule[[#Headers],[PMT NO]])),"")</f>
        <v>69</v>
      </c>
      <c r="C81" s="12">
        <f>IF(PaymentSchedule[[#This Row],[PMT NO]]&lt;&gt;"",EOMONTH(LoanStartDate,ROW(PaymentSchedule[[#This Row],[PMT NO]])-ROW(PaymentSchedule[[#Headers],[PMT NO]])-2)+DAY(LoanStartDate),"")</f>
        <v>46997</v>
      </c>
      <c r="D81" s="13">
        <f>IF(PaymentSchedule[[#This Row],[PMT NO]]&lt;&gt;"",IF(ROW()-ROW(PaymentSchedule[[#Headers],[BEGINNING BALANCE]])=1,LoanAmount,INDEX(PaymentSchedule[ENDING BALANCE],ROW()-ROW(PaymentSchedule[[#Headers],[BEGINNING BALANCE]])-1)),"")</f>
        <v>90576.975912783309</v>
      </c>
      <c r="E81" s="13">
        <f>IF(PaymentSchedule[[#This Row],[PMT NO]]&lt;&gt;"",ScheduledPayment,"")</f>
        <v>536.82162301213907</v>
      </c>
      <c r="F8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81" s="13">
        <f>IF(PaymentSchedule[[#This Row],[PMT NO]]&lt;&gt;"",PaymentSchedule[[#This Row],[TOTAL PAYMENT]]-PaymentSchedule[[#This Row],[INTEREST]],"")</f>
        <v>159.41755670887528</v>
      </c>
      <c r="I81" s="13">
        <f>IF(PaymentSchedule[[#This Row],[PMT NO]]&lt;&gt;"",PaymentSchedule[[#This Row],[BEGINNING BALANCE]]*(InterestRate/PaymentsPerYear),"")</f>
        <v>377.40406630326379</v>
      </c>
      <c r="J8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90417.558356074427</v>
      </c>
      <c r="K81" s="13">
        <f>IF(PaymentSchedule[[#This Row],[PMT NO]]&lt;&gt;"",SUM(INDEX(PaymentSchedule[INTEREST],1,1):PaymentSchedule[[#This Row],[INTEREST]]),"")</f>
        <v>27458.250343912092</v>
      </c>
      <c r="L81" s="14">
        <f>IF(PaymentSchedule[[#This Row],[PMT NO]]&lt;&gt;"",SUM(INDEX(PaymentSchedule[PRINCIPAL],1,1):PaymentSchedule[[#This Row],[PRINCIPAL]]),"")</f>
        <v>9582.441643925511</v>
      </c>
    </row>
    <row r="82" spans="2:12" ht="16">
      <c r="B82" s="11">
        <f>IF(LoanIsGood,IF(ROW()-ROW(PaymentSchedule[[#Headers],[PMT NO]])&gt;ScheduledNumberOfPayments,"",ROW()-ROW(PaymentSchedule[[#Headers],[PMT NO]])),"")</f>
        <v>70</v>
      </c>
      <c r="C82" s="12">
        <f>IF(PaymentSchedule[[#This Row],[PMT NO]]&lt;&gt;"",EOMONTH(LoanStartDate,ROW(PaymentSchedule[[#This Row],[PMT NO]])-ROW(PaymentSchedule[[#Headers],[PMT NO]])-2)+DAY(LoanStartDate),"")</f>
        <v>47027</v>
      </c>
      <c r="D82" s="13">
        <f>IF(PaymentSchedule[[#This Row],[PMT NO]]&lt;&gt;"",IF(ROW()-ROW(PaymentSchedule[[#Headers],[BEGINNING BALANCE]])=1,LoanAmount,INDEX(PaymentSchedule[ENDING BALANCE],ROW()-ROW(PaymentSchedule[[#Headers],[BEGINNING BALANCE]])-1)),"")</f>
        <v>90417.558356074427</v>
      </c>
      <c r="E82" s="13">
        <f>IF(PaymentSchedule[[#This Row],[PMT NO]]&lt;&gt;"",ScheduledPayment,"")</f>
        <v>536.82162301213907</v>
      </c>
      <c r="F8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82" s="13">
        <f>IF(PaymentSchedule[[#This Row],[PMT NO]]&lt;&gt;"",PaymentSchedule[[#This Row],[TOTAL PAYMENT]]-PaymentSchedule[[#This Row],[INTEREST]],"")</f>
        <v>160.0817965284956</v>
      </c>
      <c r="I82" s="13">
        <f>IF(PaymentSchedule[[#This Row],[PMT NO]]&lt;&gt;"",PaymentSchedule[[#This Row],[BEGINNING BALANCE]]*(InterestRate/PaymentsPerYear),"")</f>
        <v>376.73982648364347</v>
      </c>
      <c r="J8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90257.476559545932</v>
      </c>
      <c r="K82" s="13">
        <f>IF(PaymentSchedule[[#This Row],[PMT NO]]&lt;&gt;"",SUM(INDEX(PaymentSchedule[INTEREST],1,1):PaymentSchedule[[#This Row],[INTEREST]]),"")</f>
        <v>27834.990170395737</v>
      </c>
      <c r="L82" s="14">
        <f>IF(PaymentSchedule[[#This Row],[PMT NO]]&lt;&gt;"",SUM(INDEX(PaymentSchedule[PRINCIPAL],1,1):PaymentSchedule[[#This Row],[PRINCIPAL]]),"")</f>
        <v>9742.523440454006</v>
      </c>
    </row>
    <row r="83" spans="2:12" ht="16">
      <c r="B83" s="11">
        <f>IF(LoanIsGood,IF(ROW()-ROW(PaymentSchedule[[#Headers],[PMT NO]])&gt;ScheduledNumberOfPayments,"",ROW()-ROW(PaymentSchedule[[#Headers],[PMT NO]])),"")</f>
        <v>71</v>
      </c>
      <c r="C83" s="12">
        <f>IF(PaymentSchedule[[#This Row],[PMT NO]]&lt;&gt;"",EOMONTH(LoanStartDate,ROW(PaymentSchedule[[#This Row],[PMT NO]])-ROW(PaymentSchedule[[#Headers],[PMT NO]])-2)+DAY(LoanStartDate),"")</f>
        <v>47058</v>
      </c>
      <c r="D83" s="13">
        <f>IF(PaymentSchedule[[#This Row],[PMT NO]]&lt;&gt;"",IF(ROW()-ROW(PaymentSchedule[[#Headers],[BEGINNING BALANCE]])=1,LoanAmount,INDEX(PaymentSchedule[ENDING BALANCE],ROW()-ROW(PaymentSchedule[[#Headers],[BEGINNING BALANCE]])-1)),"")</f>
        <v>90257.476559545932</v>
      </c>
      <c r="E83" s="13">
        <f>IF(PaymentSchedule[[#This Row],[PMT NO]]&lt;&gt;"",ScheduledPayment,"")</f>
        <v>536.82162301213907</v>
      </c>
      <c r="F8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83" s="13">
        <f>IF(PaymentSchedule[[#This Row],[PMT NO]]&lt;&gt;"",PaymentSchedule[[#This Row],[TOTAL PAYMENT]]-PaymentSchedule[[#This Row],[INTEREST]],"")</f>
        <v>160.74880401403101</v>
      </c>
      <c r="I83" s="13">
        <f>IF(PaymentSchedule[[#This Row],[PMT NO]]&lt;&gt;"",PaymentSchedule[[#This Row],[BEGINNING BALANCE]]*(InterestRate/PaymentsPerYear),"")</f>
        <v>376.07281899810806</v>
      </c>
      <c r="J8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90096.727755531901</v>
      </c>
      <c r="K83" s="13">
        <f>IF(PaymentSchedule[[#This Row],[PMT NO]]&lt;&gt;"",SUM(INDEX(PaymentSchedule[INTEREST],1,1):PaymentSchedule[[#This Row],[INTEREST]]),"")</f>
        <v>28211.062989393846</v>
      </c>
      <c r="L83" s="14">
        <f>IF(PaymentSchedule[[#This Row],[PMT NO]]&lt;&gt;"",SUM(INDEX(PaymentSchedule[PRINCIPAL],1,1):PaymentSchedule[[#This Row],[PRINCIPAL]]),"")</f>
        <v>9903.2722444680367</v>
      </c>
    </row>
    <row r="84" spans="2:12" ht="16">
      <c r="B84" s="11">
        <f>IF(LoanIsGood,IF(ROW()-ROW(PaymentSchedule[[#Headers],[PMT NO]])&gt;ScheduledNumberOfPayments,"",ROW()-ROW(PaymentSchedule[[#Headers],[PMT NO]])),"")</f>
        <v>72</v>
      </c>
      <c r="C84" s="12">
        <f>IF(PaymentSchedule[[#This Row],[PMT NO]]&lt;&gt;"",EOMONTH(LoanStartDate,ROW(PaymentSchedule[[#This Row],[PMT NO]])-ROW(PaymentSchedule[[#Headers],[PMT NO]])-2)+DAY(LoanStartDate),"")</f>
        <v>47088</v>
      </c>
      <c r="D84" s="13">
        <f>IF(PaymentSchedule[[#This Row],[PMT NO]]&lt;&gt;"",IF(ROW()-ROW(PaymentSchedule[[#Headers],[BEGINNING BALANCE]])=1,LoanAmount,INDEX(PaymentSchedule[ENDING BALANCE],ROW()-ROW(PaymentSchedule[[#Headers],[BEGINNING BALANCE]])-1)),"")</f>
        <v>90096.727755531901</v>
      </c>
      <c r="E84" s="13">
        <f>IF(PaymentSchedule[[#This Row],[PMT NO]]&lt;&gt;"",ScheduledPayment,"")</f>
        <v>536.82162301213907</v>
      </c>
      <c r="F8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84" s="13">
        <f>IF(PaymentSchedule[[#This Row],[PMT NO]]&lt;&gt;"",PaymentSchedule[[#This Row],[TOTAL PAYMENT]]-PaymentSchedule[[#This Row],[INTEREST]],"")</f>
        <v>161.41859069742281</v>
      </c>
      <c r="I84" s="13">
        <f>IF(PaymentSchedule[[#This Row],[PMT NO]]&lt;&gt;"",PaymentSchedule[[#This Row],[BEGINNING BALANCE]]*(InterestRate/PaymentsPerYear),"")</f>
        <v>375.40303231471626</v>
      </c>
      <c r="J8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89935.309164834485</v>
      </c>
      <c r="K84" s="13">
        <f>IF(PaymentSchedule[[#This Row],[PMT NO]]&lt;&gt;"",SUM(INDEX(PaymentSchedule[INTEREST],1,1):PaymentSchedule[[#This Row],[INTEREST]]),"")</f>
        <v>28586.466021708562</v>
      </c>
      <c r="L84" s="14">
        <f>IF(PaymentSchedule[[#This Row],[PMT NO]]&lt;&gt;"",SUM(INDEX(PaymentSchedule[PRINCIPAL],1,1):PaymentSchedule[[#This Row],[PRINCIPAL]]),"")</f>
        <v>10064.69083516546</v>
      </c>
    </row>
    <row r="85" spans="2:12" ht="16">
      <c r="B85" s="11">
        <f>IF(LoanIsGood,IF(ROW()-ROW(PaymentSchedule[[#Headers],[PMT NO]])&gt;ScheduledNumberOfPayments,"",ROW()-ROW(PaymentSchedule[[#Headers],[PMT NO]])),"")</f>
        <v>73</v>
      </c>
      <c r="C85" s="12">
        <f>IF(PaymentSchedule[[#This Row],[PMT NO]]&lt;&gt;"",EOMONTH(LoanStartDate,ROW(PaymentSchedule[[#This Row],[PMT NO]])-ROW(PaymentSchedule[[#Headers],[PMT NO]])-2)+DAY(LoanStartDate),"")</f>
        <v>47119</v>
      </c>
      <c r="D85" s="13">
        <f>IF(PaymentSchedule[[#This Row],[PMT NO]]&lt;&gt;"",IF(ROW()-ROW(PaymentSchedule[[#Headers],[BEGINNING BALANCE]])=1,LoanAmount,INDEX(PaymentSchedule[ENDING BALANCE],ROW()-ROW(PaymentSchedule[[#Headers],[BEGINNING BALANCE]])-1)),"")</f>
        <v>89935.309164834485</v>
      </c>
      <c r="E85" s="13">
        <f>IF(PaymentSchedule[[#This Row],[PMT NO]]&lt;&gt;"",ScheduledPayment,"")</f>
        <v>536.82162301213907</v>
      </c>
      <c r="F8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85" s="13">
        <f>IF(PaymentSchedule[[#This Row],[PMT NO]]&lt;&gt;"",PaymentSchedule[[#This Row],[TOTAL PAYMENT]]-PaymentSchedule[[#This Row],[INTEREST]],"")</f>
        <v>162.09116815866207</v>
      </c>
      <c r="I85" s="13">
        <f>IF(PaymentSchedule[[#This Row],[PMT NO]]&lt;&gt;"",PaymentSchedule[[#This Row],[BEGINNING BALANCE]]*(InterestRate/PaymentsPerYear),"")</f>
        <v>374.730454853477</v>
      </c>
      <c r="J8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89773.217996675827</v>
      </c>
      <c r="K85" s="13">
        <f>IF(PaymentSchedule[[#This Row],[PMT NO]]&lt;&gt;"",SUM(INDEX(PaymentSchedule[INTEREST],1,1):PaymentSchedule[[#This Row],[INTEREST]]),"")</f>
        <v>28961.19647656204</v>
      </c>
      <c r="L85" s="14">
        <f>IF(PaymentSchedule[[#This Row],[PMT NO]]&lt;&gt;"",SUM(INDEX(PaymentSchedule[PRINCIPAL],1,1):PaymentSchedule[[#This Row],[PRINCIPAL]]),"")</f>
        <v>10226.782003324122</v>
      </c>
    </row>
    <row r="86" spans="2:12" ht="16">
      <c r="B86" s="11">
        <f>IF(LoanIsGood,IF(ROW()-ROW(PaymentSchedule[[#Headers],[PMT NO]])&gt;ScheduledNumberOfPayments,"",ROW()-ROW(PaymentSchedule[[#Headers],[PMT NO]])),"")</f>
        <v>74</v>
      </c>
      <c r="C86" s="12">
        <f>IF(PaymentSchedule[[#This Row],[PMT NO]]&lt;&gt;"",EOMONTH(LoanStartDate,ROW(PaymentSchedule[[#This Row],[PMT NO]])-ROW(PaymentSchedule[[#Headers],[PMT NO]])-2)+DAY(LoanStartDate),"")</f>
        <v>47150</v>
      </c>
      <c r="D86" s="13">
        <f>IF(PaymentSchedule[[#This Row],[PMT NO]]&lt;&gt;"",IF(ROW()-ROW(PaymentSchedule[[#Headers],[BEGINNING BALANCE]])=1,LoanAmount,INDEX(PaymentSchedule[ENDING BALANCE],ROW()-ROW(PaymentSchedule[[#Headers],[BEGINNING BALANCE]])-1)),"")</f>
        <v>89773.217996675827</v>
      </c>
      <c r="E86" s="13">
        <f>IF(PaymentSchedule[[#This Row],[PMT NO]]&lt;&gt;"",ScheduledPayment,"")</f>
        <v>536.82162301213907</v>
      </c>
      <c r="F8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86" s="13">
        <f>IF(PaymentSchedule[[#This Row],[PMT NO]]&lt;&gt;"",PaymentSchedule[[#This Row],[TOTAL PAYMENT]]-PaymentSchedule[[#This Row],[INTEREST]],"")</f>
        <v>162.76654802598978</v>
      </c>
      <c r="I86" s="13">
        <f>IF(PaymentSchedule[[#This Row],[PMT NO]]&lt;&gt;"",PaymentSchedule[[#This Row],[BEGINNING BALANCE]]*(InterestRate/PaymentsPerYear),"")</f>
        <v>374.05507498614929</v>
      </c>
      <c r="J8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89610.451448649837</v>
      </c>
      <c r="K86" s="13">
        <f>IF(PaymentSchedule[[#This Row],[PMT NO]]&lt;&gt;"",SUM(INDEX(PaymentSchedule[INTEREST],1,1):PaymentSchedule[[#This Row],[INTEREST]]),"")</f>
        <v>29335.25155154819</v>
      </c>
      <c r="L86" s="14">
        <f>IF(PaymentSchedule[[#This Row],[PMT NO]]&lt;&gt;"",SUM(INDEX(PaymentSchedule[PRINCIPAL],1,1):PaymentSchedule[[#This Row],[PRINCIPAL]]),"")</f>
        <v>10389.548551350112</v>
      </c>
    </row>
    <row r="87" spans="2:12" ht="16">
      <c r="B87" s="11">
        <f>IF(LoanIsGood,IF(ROW()-ROW(PaymentSchedule[[#Headers],[PMT NO]])&gt;ScheduledNumberOfPayments,"",ROW()-ROW(PaymentSchedule[[#Headers],[PMT NO]])),"")</f>
        <v>75</v>
      </c>
      <c r="C87" s="12">
        <f>IF(PaymentSchedule[[#This Row],[PMT NO]]&lt;&gt;"",EOMONTH(LoanStartDate,ROW(PaymentSchedule[[#This Row],[PMT NO]])-ROW(PaymentSchedule[[#Headers],[PMT NO]])-2)+DAY(LoanStartDate),"")</f>
        <v>47178</v>
      </c>
      <c r="D87" s="13">
        <f>IF(PaymentSchedule[[#This Row],[PMT NO]]&lt;&gt;"",IF(ROW()-ROW(PaymentSchedule[[#Headers],[BEGINNING BALANCE]])=1,LoanAmount,INDEX(PaymentSchedule[ENDING BALANCE],ROW()-ROW(PaymentSchedule[[#Headers],[BEGINNING BALANCE]])-1)),"")</f>
        <v>89610.451448649837</v>
      </c>
      <c r="E87" s="13">
        <f>IF(PaymentSchedule[[#This Row],[PMT NO]]&lt;&gt;"",ScheduledPayment,"")</f>
        <v>536.82162301213907</v>
      </c>
      <c r="F8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87" s="13">
        <f>IF(PaymentSchedule[[#This Row],[PMT NO]]&lt;&gt;"",PaymentSchedule[[#This Row],[TOTAL PAYMENT]]-PaymentSchedule[[#This Row],[INTEREST]],"")</f>
        <v>163.4447419760981</v>
      </c>
      <c r="I87" s="13">
        <f>IF(PaymentSchedule[[#This Row],[PMT NO]]&lt;&gt;"",PaymentSchedule[[#This Row],[BEGINNING BALANCE]]*(InterestRate/PaymentsPerYear),"")</f>
        <v>373.37688103604097</v>
      </c>
      <c r="J8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89447.006706673739</v>
      </c>
      <c r="K87" s="13">
        <f>IF(PaymentSchedule[[#This Row],[PMT NO]]&lt;&gt;"",SUM(INDEX(PaymentSchedule[INTEREST],1,1):PaymentSchedule[[#This Row],[INTEREST]]),"")</f>
        <v>29708.628432584232</v>
      </c>
      <c r="L87" s="14">
        <f>IF(PaymentSchedule[[#This Row],[PMT NO]]&lt;&gt;"",SUM(INDEX(PaymentSchedule[PRINCIPAL],1,1):PaymentSchedule[[#This Row],[PRINCIPAL]]),"")</f>
        <v>10552.99329332621</v>
      </c>
    </row>
    <row r="88" spans="2:12" ht="16">
      <c r="B88" s="11">
        <f>IF(LoanIsGood,IF(ROW()-ROW(PaymentSchedule[[#Headers],[PMT NO]])&gt;ScheduledNumberOfPayments,"",ROW()-ROW(PaymentSchedule[[#Headers],[PMT NO]])),"")</f>
        <v>76</v>
      </c>
      <c r="C88" s="12">
        <f>IF(PaymentSchedule[[#This Row],[PMT NO]]&lt;&gt;"",EOMONTH(LoanStartDate,ROW(PaymentSchedule[[#This Row],[PMT NO]])-ROW(PaymentSchedule[[#Headers],[PMT NO]])-2)+DAY(LoanStartDate),"")</f>
        <v>47209</v>
      </c>
      <c r="D88" s="13">
        <f>IF(PaymentSchedule[[#This Row],[PMT NO]]&lt;&gt;"",IF(ROW()-ROW(PaymentSchedule[[#Headers],[BEGINNING BALANCE]])=1,LoanAmount,INDEX(PaymentSchedule[ENDING BALANCE],ROW()-ROW(PaymentSchedule[[#Headers],[BEGINNING BALANCE]])-1)),"")</f>
        <v>89447.006706673739</v>
      </c>
      <c r="E88" s="13">
        <f>IF(PaymentSchedule[[#This Row],[PMT NO]]&lt;&gt;"",ScheduledPayment,"")</f>
        <v>536.82162301213907</v>
      </c>
      <c r="F8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88" s="13">
        <f>IF(PaymentSchedule[[#This Row],[PMT NO]]&lt;&gt;"",PaymentSchedule[[#This Row],[TOTAL PAYMENT]]-PaymentSchedule[[#This Row],[INTEREST]],"")</f>
        <v>164.12576173433183</v>
      </c>
      <c r="I88" s="13">
        <f>IF(PaymentSchedule[[#This Row],[PMT NO]]&lt;&gt;"",PaymentSchedule[[#This Row],[BEGINNING BALANCE]]*(InterestRate/PaymentsPerYear),"")</f>
        <v>372.69586127780724</v>
      </c>
      <c r="J8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89282.880944939403</v>
      </c>
      <c r="K88" s="13">
        <f>IF(PaymentSchedule[[#This Row],[PMT NO]]&lt;&gt;"",SUM(INDEX(PaymentSchedule[INTEREST],1,1):PaymentSchedule[[#This Row],[INTEREST]]),"")</f>
        <v>30081.324293862039</v>
      </c>
      <c r="L88" s="14">
        <f>IF(PaymentSchedule[[#This Row],[PMT NO]]&lt;&gt;"",SUM(INDEX(PaymentSchedule[PRINCIPAL],1,1):PaymentSchedule[[#This Row],[PRINCIPAL]]),"")</f>
        <v>10717.119055060542</v>
      </c>
    </row>
    <row r="89" spans="2:12" ht="16">
      <c r="B89" s="11">
        <f>IF(LoanIsGood,IF(ROW()-ROW(PaymentSchedule[[#Headers],[PMT NO]])&gt;ScheduledNumberOfPayments,"",ROW()-ROW(PaymentSchedule[[#Headers],[PMT NO]])),"")</f>
        <v>77</v>
      </c>
      <c r="C89" s="12">
        <f>IF(PaymentSchedule[[#This Row],[PMT NO]]&lt;&gt;"",EOMONTH(LoanStartDate,ROW(PaymentSchedule[[#This Row],[PMT NO]])-ROW(PaymentSchedule[[#Headers],[PMT NO]])-2)+DAY(LoanStartDate),"")</f>
        <v>47239</v>
      </c>
      <c r="D89" s="13">
        <f>IF(PaymentSchedule[[#This Row],[PMT NO]]&lt;&gt;"",IF(ROW()-ROW(PaymentSchedule[[#Headers],[BEGINNING BALANCE]])=1,LoanAmount,INDEX(PaymentSchedule[ENDING BALANCE],ROW()-ROW(PaymentSchedule[[#Headers],[BEGINNING BALANCE]])-1)),"")</f>
        <v>89282.880944939403</v>
      </c>
      <c r="E89" s="13">
        <f>IF(PaymentSchedule[[#This Row],[PMT NO]]&lt;&gt;"",ScheduledPayment,"")</f>
        <v>536.82162301213907</v>
      </c>
      <c r="F8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8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89" s="13">
        <f>IF(PaymentSchedule[[#This Row],[PMT NO]]&lt;&gt;"",PaymentSchedule[[#This Row],[TOTAL PAYMENT]]-PaymentSchedule[[#This Row],[INTEREST]],"")</f>
        <v>164.80961907489154</v>
      </c>
      <c r="I89" s="13">
        <f>IF(PaymentSchedule[[#This Row],[PMT NO]]&lt;&gt;"",PaymentSchedule[[#This Row],[BEGINNING BALANCE]]*(InterestRate/PaymentsPerYear),"")</f>
        <v>372.01200393724753</v>
      </c>
      <c r="J8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89118.071325864512</v>
      </c>
      <c r="K89" s="13">
        <f>IF(PaymentSchedule[[#This Row],[PMT NO]]&lt;&gt;"",SUM(INDEX(PaymentSchedule[INTEREST],1,1):PaymentSchedule[[#This Row],[INTEREST]]),"")</f>
        <v>30453.336297799287</v>
      </c>
      <c r="L89" s="14">
        <f>IF(PaymentSchedule[[#This Row],[PMT NO]]&lt;&gt;"",SUM(INDEX(PaymentSchedule[PRINCIPAL],1,1):PaymentSchedule[[#This Row],[PRINCIPAL]]),"")</f>
        <v>10881.928674135434</v>
      </c>
    </row>
    <row r="90" spans="2:12" ht="16">
      <c r="B90" s="11">
        <f>IF(LoanIsGood,IF(ROW()-ROW(PaymentSchedule[[#Headers],[PMT NO]])&gt;ScheduledNumberOfPayments,"",ROW()-ROW(PaymentSchedule[[#Headers],[PMT NO]])),"")</f>
        <v>78</v>
      </c>
      <c r="C90" s="12">
        <f>IF(PaymentSchedule[[#This Row],[PMT NO]]&lt;&gt;"",EOMONTH(LoanStartDate,ROW(PaymentSchedule[[#This Row],[PMT NO]])-ROW(PaymentSchedule[[#Headers],[PMT NO]])-2)+DAY(LoanStartDate),"")</f>
        <v>47270</v>
      </c>
      <c r="D90" s="13">
        <f>IF(PaymentSchedule[[#This Row],[PMT NO]]&lt;&gt;"",IF(ROW()-ROW(PaymentSchedule[[#Headers],[BEGINNING BALANCE]])=1,LoanAmount,INDEX(PaymentSchedule[ENDING BALANCE],ROW()-ROW(PaymentSchedule[[#Headers],[BEGINNING BALANCE]])-1)),"")</f>
        <v>89118.071325864512</v>
      </c>
      <c r="E90" s="13">
        <f>IF(PaymentSchedule[[#This Row],[PMT NO]]&lt;&gt;"",ScheduledPayment,"")</f>
        <v>536.82162301213907</v>
      </c>
      <c r="F9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90" s="13">
        <f>IF(PaymentSchedule[[#This Row],[PMT NO]]&lt;&gt;"",PaymentSchedule[[#This Row],[TOTAL PAYMENT]]-PaymentSchedule[[#This Row],[INTEREST]],"")</f>
        <v>165.49632582103692</v>
      </c>
      <c r="I90" s="13">
        <f>IF(PaymentSchedule[[#This Row],[PMT NO]]&lt;&gt;"",PaymentSchedule[[#This Row],[BEGINNING BALANCE]]*(InterestRate/PaymentsPerYear),"")</f>
        <v>371.32529719110215</v>
      </c>
      <c r="J9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88952.575000043478</v>
      </c>
      <c r="K90" s="13">
        <f>IF(PaymentSchedule[[#This Row],[PMT NO]]&lt;&gt;"",SUM(INDEX(PaymentSchedule[INTEREST],1,1):PaymentSchedule[[#This Row],[INTEREST]]),"")</f>
        <v>30824.66159499039</v>
      </c>
      <c r="L90" s="14">
        <f>IF(PaymentSchedule[[#This Row],[PMT NO]]&lt;&gt;"",SUM(INDEX(PaymentSchedule[PRINCIPAL],1,1):PaymentSchedule[[#This Row],[PRINCIPAL]]),"")</f>
        <v>11047.424999956471</v>
      </c>
    </row>
    <row r="91" spans="2:12" ht="16">
      <c r="B91" s="11">
        <f>IF(LoanIsGood,IF(ROW()-ROW(PaymentSchedule[[#Headers],[PMT NO]])&gt;ScheduledNumberOfPayments,"",ROW()-ROW(PaymentSchedule[[#Headers],[PMT NO]])),"")</f>
        <v>79</v>
      </c>
      <c r="C91" s="12">
        <f>IF(PaymentSchedule[[#This Row],[PMT NO]]&lt;&gt;"",EOMONTH(LoanStartDate,ROW(PaymentSchedule[[#This Row],[PMT NO]])-ROW(PaymentSchedule[[#Headers],[PMT NO]])-2)+DAY(LoanStartDate),"")</f>
        <v>47300</v>
      </c>
      <c r="D91" s="13">
        <f>IF(PaymentSchedule[[#This Row],[PMT NO]]&lt;&gt;"",IF(ROW()-ROW(PaymentSchedule[[#Headers],[BEGINNING BALANCE]])=1,LoanAmount,INDEX(PaymentSchedule[ENDING BALANCE],ROW()-ROW(PaymentSchedule[[#Headers],[BEGINNING BALANCE]])-1)),"")</f>
        <v>88952.575000043478</v>
      </c>
      <c r="E91" s="13">
        <f>IF(PaymentSchedule[[#This Row],[PMT NO]]&lt;&gt;"",ScheduledPayment,"")</f>
        <v>536.82162301213907</v>
      </c>
      <c r="F9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91" s="13">
        <f>IF(PaymentSchedule[[#This Row],[PMT NO]]&lt;&gt;"",PaymentSchedule[[#This Row],[TOTAL PAYMENT]]-PaymentSchedule[[#This Row],[INTEREST]],"")</f>
        <v>166.18589384529128</v>
      </c>
      <c r="I91" s="13">
        <f>IF(PaymentSchedule[[#This Row],[PMT NO]]&lt;&gt;"",PaymentSchedule[[#This Row],[BEGINNING BALANCE]]*(InterestRate/PaymentsPerYear),"")</f>
        <v>370.6357291668478</v>
      </c>
      <c r="J9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88786.389106198185</v>
      </c>
      <c r="K91" s="13">
        <f>IF(PaymentSchedule[[#This Row],[PMT NO]]&lt;&gt;"",SUM(INDEX(PaymentSchedule[INTEREST],1,1):PaymentSchedule[[#This Row],[INTEREST]]),"")</f>
        <v>31195.297324157236</v>
      </c>
      <c r="L91" s="14">
        <f>IF(PaymentSchedule[[#This Row],[PMT NO]]&lt;&gt;"",SUM(INDEX(PaymentSchedule[PRINCIPAL],1,1):PaymentSchedule[[#This Row],[PRINCIPAL]]),"")</f>
        <v>11213.610893801762</v>
      </c>
    </row>
    <row r="92" spans="2:12" ht="16">
      <c r="B92" s="11">
        <f>IF(LoanIsGood,IF(ROW()-ROW(PaymentSchedule[[#Headers],[PMT NO]])&gt;ScheduledNumberOfPayments,"",ROW()-ROW(PaymentSchedule[[#Headers],[PMT NO]])),"")</f>
        <v>80</v>
      </c>
      <c r="C92" s="12">
        <f>IF(PaymentSchedule[[#This Row],[PMT NO]]&lt;&gt;"",EOMONTH(LoanStartDate,ROW(PaymentSchedule[[#This Row],[PMT NO]])-ROW(PaymentSchedule[[#Headers],[PMT NO]])-2)+DAY(LoanStartDate),"")</f>
        <v>47331</v>
      </c>
      <c r="D92" s="13">
        <f>IF(PaymentSchedule[[#This Row],[PMT NO]]&lt;&gt;"",IF(ROW()-ROW(PaymentSchedule[[#Headers],[BEGINNING BALANCE]])=1,LoanAmount,INDEX(PaymentSchedule[ENDING BALANCE],ROW()-ROW(PaymentSchedule[[#Headers],[BEGINNING BALANCE]])-1)),"")</f>
        <v>88786.389106198185</v>
      </c>
      <c r="E92" s="13">
        <f>IF(PaymentSchedule[[#This Row],[PMT NO]]&lt;&gt;"",ScheduledPayment,"")</f>
        <v>536.82162301213907</v>
      </c>
      <c r="F9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92" s="13">
        <f>IF(PaymentSchedule[[#This Row],[PMT NO]]&lt;&gt;"",PaymentSchedule[[#This Row],[TOTAL PAYMENT]]-PaymentSchedule[[#This Row],[INTEREST]],"")</f>
        <v>166.87833506964665</v>
      </c>
      <c r="I92" s="13">
        <f>IF(PaymentSchedule[[#This Row],[PMT NO]]&lt;&gt;"",PaymentSchedule[[#This Row],[BEGINNING BALANCE]]*(InterestRate/PaymentsPerYear),"")</f>
        <v>369.94328794249242</v>
      </c>
      <c r="J9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88619.510771128538</v>
      </c>
      <c r="K92" s="13">
        <f>IF(PaymentSchedule[[#This Row],[PMT NO]]&lt;&gt;"",SUM(INDEX(PaymentSchedule[INTEREST],1,1):PaymentSchedule[[#This Row],[INTEREST]]),"")</f>
        <v>31565.240612099729</v>
      </c>
      <c r="L92" s="14">
        <f>IF(PaymentSchedule[[#This Row],[PMT NO]]&lt;&gt;"",SUM(INDEX(PaymentSchedule[PRINCIPAL],1,1):PaymentSchedule[[#This Row],[PRINCIPAL]]),"")</f>
        <v>11380.489228871409</v>
      </c>
    </row>
    <row r="93" spans="2:12" ht="16">
      <c r="B93" s="11">
        <f>IF(LoanIsGood,IF(ROW()-ROW(PaymentSchedule[[#Headers],[PMT NO]])&gt;ScheduledNumberOfPayments,"",ROW()-ROW(PaymentSchedule[[#Headers],[PMT NO]])),"")</f>
        <v>81</v>
      </c>
      <c r="C93" s="12">
        <f>IF(PaymentSchedule[[#This Row],[PMT NO]]&lt;&gt;"",EOMONTH(LoanStartDate,ROW(PaymentSchedule[[#This Row],[PMT NO]])-ROW(PaymentSchedule[[#Headers],[PMT NO]])-2)+DAY(LoanStartDate),"")</f>
        <v>47362</v>
      </c>
      <c r="D93" s="13">
        <f>IF(PaymentSchedule[[#This Row],[PMT NO]]&lt;&gt;"",IF(ROW()-ROW(PaymentSchedule[[#Headers],[BEGINNING BALANCE]])=1,LoanAmount,INDEX(PaymentSchedule[ENDING BALANCE],ROW()-ROW(PaymentSchedule[[#Headers],[BEGINNING BALANCE]])-1)),"")</f>
        <v>88619.510771128538</v>
      </c>
      <c r="E93" s="13">
        <f>IF(PaymentSchedule[[#This Row],[PMT NO]]&lt;&gt;"",ScheduledPayment,"")</f>
        <v>536.82162301213907</v>
      </c>
      <c r="F9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93" s="13">
        <f>IF(PaymentSchedule[[#This Row],[PMT NO]]&lt;&gt;"",PaymentSchedule[[#This Row],[TOTAL PAYMENT]]-PaymentSchedule[[#This Row],[INTEREST]],"")</f>
        <v>167.57366146577016</v>
      </c>
      <c r="I93" s="13">
        <f>IF(PaymentSchedule[[#This Row],[PMT NO]]&lt;&gt;"",PaymentSchedule[[#This Row],[BEGINNING BALANCE]]*(InterestRate/PaymentsPerYear),"")</f>
        <v>369.24796154636891</v>
      </c>
      <c r="J9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88451.937109662773</v>
      </c>
      <c r="K93" s="13">
        <f>IF(PaymentSchedule[[#This Row],[PMT NO]]&lt;&gt;"",SUM(INDEX(PaymentSchedule[INTEREST],1,1):PaymentSchedule[[#This Row],[INTEREST]]),"")</f>
        <v>31934.488573646096</v>
      </c>
      <c r="L93" s="14">
        <f>IF(PaymentSchedule[[#This Row],[PMT NO]]&lt;&gt;"",SUM(INDEX(PaymentSchedule[PRINCIPAL],1,1):PaymentSchedule[[#This Row],[PRINCIPAL]]),"")</f>
        <v>11548.06289033718</v>
      </c>
    </row>
    <row r="94" spans="2:12" ht="16">
      <c r="B94" s="11">
        <f>IF(LoanIsGood,IF(ROW()-ROW(PaymentSchedule[[#Headers],[PMT NO]])&gt;ScheduledNumberOfPayments,"",ROW()-ROW(PaymentSchedule[[#Headers],[PMT NO]])),"")</f>
        <v>82</v>
      </c>
      <c r="C94" s="12">
        <f>IF(PaymentSchedule[[#This Row],[PMT NO]]&lt;&gt;"",EOMONTH(LoanStartDate,ROW(PaymentSchedule[[#This Row],[PMT NO]])-ROW(PaymentSchedule[[#Headers],[PMT NO]])-2)+DAY(LoanStartDate),"")</f>
        <v>47392</v>
      </c>
      <c r="D94" s="13">
        <f>IF(PaymentSchedule[[#This Row],[PMT NO]]&lt;&gt;"",IF(ROW()-ROW(PaymentSchedule[[#Headers],[BEGINNING BALANCE]])=1,LoanAmount,INDEX(PaymentSchedule[ENDING BALANCE],ROW()-ROW(PaymentSchedule[[#Headers],[BEGINNING BALANCE]])-1)),"")</f>
        <v>88451.937109662773</v>
      </c>
      <c r="E94" s="13">
        <f>IF(PaymentSchedule[[#This Row],[PMT NO]]&lt;&gt;"",ScheduledPayment,"")</f>
        <v>536.82162301213907</v>
      </c>
      <c r="F9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94" s="13">
        <f>IF(PaymentSchedule[[#This Row],[PMT NO]]&lt;&gt;"",PaymentSchedule[[#This Row],[TOTAL PAYMENT]]-PaymentSchedule[[#This Row],[INTEREST]],"")</f>
        <v>168.27188505521087</v>
      </c>
      <c r="I94" s="13">
        <f>IF(PaymentSchedule[[#This Row],[PMT NO]]&lt;&gt;"",PaymentSchedule[[#This Row],[BEGINNING BALANCE]]*(InterestRate/PaymentsPerYear),"")</f>
        <v>368.5497379569282</v>
      </c>
      <c r="J9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88283.665224607568</v>
      </c>
      <c r="K94" s="13">
        <f>IF(PaymentSchedule[[#This Row],[PMT NO]]&lt;&gt;"",SUM(INDEX(PaymentSchedule[INTEREST],1,1):PaymentSchedule[[#This Row],[INTEREST]]),"")</f>
        <v>32303.038311603024</v>
      </c>
      <c r="L94" s="14">
        <f>IF(PaymentSchedule[[#This Row],[PMT NO]]&lt;&gt;"",SUM(INDEX(PaymentSchedule[PRINCIPAL],1,1):PaymentSchedule[[#This Row],[PRINCIPAL]]),"")</f>
        <v>11716.33477539239</v>
      </c>
    </row>
    <row r="95" spans="2:12" ht="16">
      <c r="B95" s="11">
        <f>IF(LoanIsGood,IF(ROW()-ROW(PaymentSchedule[[#Headers],[PMT NO]])&gt;ScheduledNumberOfPayments,"",ROW()-ROW(PaymentSchedule[[#Headers],[PMT NO]])),"")</f>
        <v>83</v>
      </c>
      <c r="C95" s="12">
        <f>IF(PaymentSchedule[[#This Row],[PMT NO]]&lt;&gt;"",EOMONTH(LoanStartDate,ROW(PaymentSchedule[[#This Row],[PMT NO]])-ROW(PaymentSchedule[[#Headers],[PMT NO]])-2)+DAY(LoanStartDate),"")</f>
        <v>47423</v>
      </c>
      <c r="D95" s="13">
        <f>IF(PaymentSchedule[[#This Row],[PMT NO]]&lt;&gt;"",IF(ROW()-ROW(PaymentSchedule[[#Headers],[BEGINNING BALANCE]])=1,LoanAmount,INDEX(PaymentSchedule[ENDING BALANCE],ROW()-ROW(PaymentSchedule[[#Headers],[BEGINNING BALANCE]])-1)),"")</f>
        <v>88283.665224607568</v>
      </c>
      <c r="E95" s="13">
        <f>IF(PaymentSchedule[[#This Row],[PMT NO]]&lt;&gt;"",ScheduledPayment,"")</f>
        <v>536.82162301213907</v>
      </c>
      <c r="F9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95" s="13">
        <f>IF(PaymentSchedule[[#This Row],[PMT NO]]&lt;&gt;"",PaymentSchedule[[#This Row],[TOTAL PAYMENT]]-PaymentSchedule[[#This Row],[INTEREST]],"")</f>
        <v>168.97301790960756</v>
      </c>
      <c r="I95" s="13">
        <f>IF(PaymentSchedule[[#This Row],[PMT NO]]&lt;&gt;"",PaymentSchedule[[#This Row],[BEGINNING BALANCE]]*(InterestRate/PaymentsPerYear),"")</f>
        <v>367.84860510253151</v>
      </c>
      <c r="J9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88114.692206697961</v>
      </c>
      <c r="K95" s="13">
        <f>IF(PaymentSchedule[[#This Row],[PMT NO]]&lt;&gt;"",SUM(INDEX(PaymentSchedule[INTEREST],1,1):PaymentSchedule[[#This Row],[INTEREST]]),"")</f>
        <v>32670.886916705556</v>
      </c>
      <c r="L95" s="14">
        <f>IF(PaymentSchedule[[#This Row],[PMT NO]]&lt;&gt;"",SUM(INDEX(PaymentSchedule[PRINCIPAL],1,1):PaymentSchedule[[#This Row],[PRINCIPAL]]),"")</f>
        <v>11885.307793301998</v>
      </c>
    </row>
    <row r="96" spans="2:12" ht="16">
      <c r="B96" s="11">
        <f>IF(LoanIsGood,IF(ROW()-ROW(PaymentSchedule[[#Headers],[PMT NO]])&gt;ScheduledNumberOfPayments,"",ROW()-ROW(PaymentSchedule[[#Headers],[PMT NO]])),"")</f>
        <v>84</v>
      </c>
      <c r="C96" s="12">
        <f>IF(PaymentSchedule[[#This Row],[PMT NO]]&lt;&gt;"",EOMONTH(LoanStartDate,ROW(PaymentSchedule[[#This Row],[PMT NO]])-ROW(PaymentSchedule[[#Headers],[PMT NO]])-2)+DAY(LoanStartDate),"")</f>
        <v>47453</v>
      </c>
      <c r="D96" s="13">
        <f>IF(PaymentSchedule[[#This Row],[PMT NO]]&lt;&gt;"",IF(ROW()-ROW(PaymentSchedule[[#Headers],[BEGINNING BALANCE]])=1,LoanAmount,INDEX(PaymentSchedule[ENDING BALANCE],ROW()-ROW(PaymentSchedule[[#Headers],[BEGINNING BALANCE]])-1)),"")</f>
        <v>88114.692206697961</v>
      </c>
      <c r="E96" s="13">
        <f>IF(PaymentSchedule[[#This Row],[PMT NO]]&lt;&gt;"",ScheduledPayment,"")</f>
        <v>536.82162301213907</v>
      </c>
      <c r="F9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96" s="13">
        <f>IF(PaymentSchedule[[#This Row],[PMT NO]]&lt;&gt;"",PaymentSchedule[[#This Row],[TOTAL PAYMENT]]-PaymentSchedule[[#This Row],[INTEREST]],"")</f>
        <v>169.67707215089757</v>
      </c>
      <c r="I96" s="13">
        <f>IF(PaymentSchedule[[#This Row],[PMT NO]]&lt;&gt;"",PaymentSchedule[[#This Row],[BEGINNING BALANCE]]*(InterestRate/PaymentsPerYear),"")</f>
        <v>367.1445508612415</v>
      </c>
      <c r="J9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87945.015134547066</v>
      </c>
      <c r="K96" s="13">
        <f>IF(PaymentSchedule[[#This Row],[PMT NO]]&lt;&gt;"",SUM(INDEX(PaymentSchedule[INTEREST],1,1):PaymentSchedule[[#This Row],[INTEREST]]),"")</f>
        <v>33038.031467566798</v>
      </c>
      <c r="L96" s="14">
        <f>IF(PaymentSchedule[[#This Row],[PMT NO]]&lt;&gt;"",SUM(INDEX(PaymentSchedule[PRINCIPAL],1,1):PaymentSchedule[[#This Row],[PRINCIPAL]]),"")</f>
        <v>12054.984865452896</v>
      </c>
    </row>
    <row r="97" spans="2:12" ht="16">
      <c r="B97" s="11">
        <f>IF(LoanIsGood,IF(ROW()-ROW(PaymentSchedule[[#Headers],[PMT NO]])&gt;ScheduledNumberOfPayments,"",ROW()-ROW(PaymentSchedule[[#Headers],[PMT NO]])),"")</f>
        <v>85</v>
      </c>
      <c r="C97" s="12">
        <f>IF(PaymentSchedule[[#This Row],[PMT NO]]&lt;&gt;"",EOMONTH(LoanStartDate,ROW(PaymentSchedule[[#This Row],[PMT NO]])-ROW(PaymentSchedule[[#Headers],[PMT NO]])-2)+DAY(LoanStartDate),"")</f>
        <v>47484</v>
      </c>
      <c r="D97" s="13">
        <f>IF(PaymentSchedule[[#This Row],[PMT NO]]&lt;&gt;"",IF(ROW()-ROW(PaymentSchedule[[#Headers],[BEGINNING BALANCE]])=1,LoanAmount,INDEX(PaymentSchedule[ENDING BALANCE],ROW()-ROW(PaymentSchedule[[#Headers],[BEGINNING BALANCE]])-1)),"")</f>
        <v>87945.015134547066</v>
      </c>
      <c r="E97" s="13">
        <f>IF(PaymentSchedule[[#This Row],[PMT NO]]&lt;&gt;"",ScheduledPayment,"")</f>
        <v>536.82162301213907</v>
      </c>
      <c r="F9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97" s="13">
        <f>IF(PaymentSchedule[[#This Row],[PMT NO]]&lt;&gt;"",PaymentSchedule[[#This Row],[TOTAL PAYMENT]]-PaymentSchedule[[#This Row],[INTEREST]],"")</f>
        <v>170.3840599515263</v>
      </c>
      <c r="I97" s="13">
        <f>IF(PaymentSchedule[[#This Row],[PMT NO]]&lt;&gt;"",PaymentSchedule[[#This Row],[BEGINNING BALANCE]]*(InterestRate/PaymentsPerYear),"")</f>
        <v>366.43756306061277</v>
      </c>
      <c r="J9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87774.631074595542</v>
      </c>
      <c r="K97" s="13">
        <f>IF(PaymentSchedule[[#This Row],[PMT NO]]&lt;&gt;"",SUM(INDEX(PaymentSchedule[INTEREST],1,1):PaymentSchedule[[#This Row],[INTEREST]]),"")</f>
        <v>33404.469030627413</v>
      </c>
      <c r="L97" s="14">
        <f>IF(PaymentSchedule[[#This Row],[PMT NO]]&lt;&gt;"",SUM(INDEX(PaymentSchedule[PRINCIPAL],1,1):PaymentSchedule[[#This Row],[PRINCIPAL]]),"")</f>
        <v>12225.368925404422</v>
      </c>
    </row>
    <row r="98" spans="2:12" ht="16">
      <c r="B98" s="11">
        <f>IF(LoanIsGood,IF(ROW()-ROW(PaymentSchedule[[#Headers],[PMT NO]])&gt;ScheduledNumberOfPayments,"",ROW()-ROW(PaymentSchedule[[#Headers],[PMT NO]])),"")</f>
        <v>86</v>
      </c>
      <c r="C98" s="12">
        <f>IF(PaymentSchedule[[#This Row],[PMT NO]]&lt;&gt;"",EOMONTH(LoanStartDate,ROW(PaymentSchedule[[#This Row],[PMT NO]])-ROW(PaymentSchedule[[#Headers],[PMT NO]])-2)+DAY(LoanStartDate),"")</f>
        <v>47515</v>
      </c>
      <c r="D98" s="13">
        <f>IF(PaymentSchedule[[#This Row],[PMT NO]]&lt;&gt;"",IF(ROW()-ROW(PaymentSchedule[[#Headers],[BEGINNING BALANCE]])=1,LoanAmount,INDEX(PaymentSchedule[ENDING BALANCE],ROW()-ROW(PaymentSchedule[[#Headers],[BEGINNING BALANCE]])-1)),"")</f>
        <v>87774.631074595542</v>
      </c>
      <c r="E98" s="13">
        <f>IF(PaymentSchedule[[#This Row],[PMT NO]]&lt;&gt;"",ScheduledPayment,"")</f>
        <v>536.82162301213907</v>
      </c>
      <c r="F9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98" s="13">
        <f>IF(PaymentSchedule[[#This Row],[PMT NO]]&lt;&gt;"",PaymentSchedule[[#This Row],[TOTAL PAYMENT]]-PaymentSchedule[[#This Row],[INTEREST]],"")</f>
        <v>171.09399353465767</v>
      </c>
      <c r="I98" s="13">
        <f>IF(PaymentSchedule[[#This Row],[PMT NO]]&lt;&gt;"",PaymentSchedule[[#This Row],[BEGINNING BALANCE]]*(InterestRate/PaymentsPerYear),"")</f>
        <v>365.7276294774814</v>
      </c>
      <c r="J9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87603.537081060887</v>
      </c>
      <c r="K98" s="13">
        <f>IF(PaymentSchedule[[#This Row],[PMT NO]]&lt;&gt;"",SUM(INDEX(PaymentSchedule[INTEREST],1,1):PaymentSchedule[[#This Row],[INTEREST]]),"")</f>
        <v>33770.196660104892</v>
      </c>
      <c r="L98" s="14">
        <f>IF(PaymentSchedule[[#This Row],[PMT NO]]&lt;&gt;"",SUM(INDEX(PaymentSchedule[PRINCIPAL],1,1):PaymentSchedule[[#This Row],[PRINCIPAL]]),"")</f>
        <v>12396.46291893908</v>
      </c>
    </row>
    <row r="99" spans="2:12" ht="16">
      <c r="B99" s="11">
        <f>IF(LoanIsGood,IF(ROW()-ROW(PaymentSchedule[[#Headers],[PMT NO]])&gt;ScheduledNumberOfPayments,"",ROW()-ROW(PaymentSchedule[[#Headers],[PMT NO]])),"")</f>
        <v>87</v>
      </c>
      <c r="C99" s="12">
        <f>IF(PaymentSchedule[[#This Row],[PMT NO]]&lt;&gt;"",EOMONTH(LoanStartDate,ROW(PaymentSchedule[[#This Row],[PMT NO]])-ROW(PaymentSchedule[[#Headers],[PMT NO]])-2)+DAY(LoanStartDate),"")</f>
        <v>47543</v>
      </c>
      <c r="D99" s="13">
        <f>IF(PaymentSchedule[[#This Row],[PMT NO]]&lt;&gt;"",IF(ROW()-ROW(PaymentSchedule[[#Headers],[BEGINNING BALANCE]])=1,LoanAmount,INDEX(PaymentSchedule[ENDING BALANCE],ROW()-ROW(PaymentSchedule[[#Headers],[BEGINNING BALANCE]])-1)),"")</f>
        <v>87603.537081060887</v>
      </c>
      <c r="E99" s="13">
        <f>IF(PaymentSchedule[[#This Row],[PMT NO]]&lt;&gt;"",ScheduledPayment,"")</f>
        <v>536.82162301213907</v>
      </c>
      <c r="F9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9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99" s="13">
        <f>IF(PaymentSchedule[[#This Row],[PMT NO]]&lt;&gt;"",PaymentSchedule[[#This Row],[TOTAL PAYMENT]]-PaymentSchedule[[#This Row],[INTEREST]],"")</f>
        <v>171.8068851743854</v>
      </c>
      <c r="I99" s="13">
        <f>IF(PaymentSchedule[[#This Row],[PMT NO]]&lt;&gt;"",PaymentSchedule[[#This Row],[BEGINNING BALANCE]]*(InterestRate/PaymentsPerYear),"")</f>
        <v>365.01473783775367</v>
      </c>
      <c r="J9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87431.730195886499</v>
      </c>
      <c r="K99" s="13">
        <f>IF(PaymentSchedule[[#This Row],[PMT NO]]&lt;&gt;"",SUM(INDEX(PaymentSchedule[INTEREST],1,1):PaymentSchedule[[#This Row],[INTEREST]]),"")</f>
        <v>34135.211397942643</v>
      </c>
      <c r="L99" s="14">
        <f>IF(PaymentSchedule[[#This Row],[PMT NO]]&lt;&gt;"",SUM(INDEX(PaymentSchedule[PRINCIPAL],1,1):PaymentSchedule[[#This Row],[PRINCIPAL]]),"")</f>
        <v>12568.269804113464</v>
      </c>
    </row>
    <row r="100" spans="2:12" ht="16">
      <c r="B100" s="11">
        <f>IF(LoanIsGood,IF(ROW()-ROW(PaymentSchedule[[#Headers],[PMT NO]])&gt;ScheduledNumberOfPayments,"",ROW()-ROW(PaymentSchedule[[#Headers],[PMT NO]])),"")</f>
        <v>88</v>
      </c>
      <c r="C100" s="12">
        <f>IF(PaymentSchedule[[#This Row],[PMT NO]]&lt;&gt;"",EOMONTH(LoanStartDate,ROW(PaymentSchedule[[#This Row],[PMT NO]])-ROW(PaymentSchedule[[#Headers],[PMT NO]])-2)+DAY(LoanStartDate),"")</f>
        <v>47574</v>
      </c>
      <c r="D100" s="13">
        <f>IF(PaymentSchedule[[#This Row],[PMT NO]]&lt;&gt;"",IF(ROW()-ROW(PaymentSchedule[[#Headers],[BEGINNING BALANCE]])=1,LoanAmount,INDEX(PaymentSchedule[ENDING BALANCE],ROW()-ROW(PaymentSchedule[[#Headers],[BEGINNING BALANCE]])-1)),"")</f>
        <v>87431.730195886499</v>
      </c>
      <c r="E100" s="13">
        <f>IF(PaymentSchedule[[#This Row],[PMT NO]]&lt;&gt;"",ScheduledPayment,"")</f>
        <v>536.82162301213907</v>
      </c>
      <c r="F10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00" s="13">
        <f>IF(PaymentSchedule[[#This Row],[PMT NO]]&lt;&gt;"",PaymentSchedule[[#This Row],[TOTAL PAYMENT]]-PaymentSchedule[[#This Row],[INTEREST]],"")</f>
        <v>172.52274719594533</v>
      </c>
      <c r="I100" s="13">
        <f>IF(PaymentSchedule[[#This Row],[PMT NO]]&lt;&gt;"",PaymentSchedule[[#This Row],[BEGINNING BALANCE]]*(InterestRate/PaymentsPerYear),"")</f>
        <v>364.29887581619374</v>
      </c>
      <c r="J10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87259.207448690548</v>
      </c>
      <c r="K100" s="13">
        <f>IF(PaymentSchedule[[#This Row],[PMT NO]]&lt;&gt;"",SUM(INDEX(PaymentSchedule[INTEREST],1,1):PaymentSchedule[[#This Row],[INTEREST]]),"")</f>
        <v>34499.510273758839</v>
      </c>
      <c r="L100" s="14">
        <f>IF(PaymentSchedule[[#This Row],[PMT NO]]&lt;&gt;"",SUM(INDEX(PaymentSchedule[PRINCIPAL],1,1):PaymentSchedule[[#This Row],[PRINCIPAL]]),"")</f>
        <v>12740.792551309411</v>
      </c>
    </row>
    <row r="101" spans="2:12" ht="16">
      <c r="B101" s="11">
        <f>IF(LoanIsGood,IF(ROW()-ROW(PaymentSchedule[[#Headers],[PMT NO]])&gt;ScheduledNumberOfPayments,"",ROW()-ROW(PaymentSchedule[[#Headers],[PMT NO]])),"")</f>
        <v>89</v>
      </c>
      <c r="C101" s="12">
        <f>IF(PaymentSchedule[[#This Row],[PMT NO]]&lt;&gt;"",EOMONTH(LoanStartDate,ROW(PaymentSchedule[[#This Row],[PMT NO]])-ROW(PaymentSchedule[[#Headers],[PMT NO]])-2)+DAY(LoanStartDate),"")</f>
        <v>47604</v>
      </c>
      <c r="D101" s="13">
        <f>IF(PaymentSchedule[[#This Row],[PMT NO]]&lt;&gt;"",IF(ROW()-ROW(PaymentSchedule[[#Headers],[BEGINNING BALANCE]])=1,LoanAmount,INDEX(PaymentSchedule[ENDING BALANCE],ROW()-ROW(PaymentSchedule[[#Headers],[BEGINNING BALANCE]])-1)),"")</f>
        <v>87259.207448690548</v>
      </c>
      <c r="E101" s="13">
        <f>IF(PaymentSchedule[[#This Row],[PMT NO]]&lt;&gt;"",ScheduledPayment,"")</f>
        <v>536.82162301213907</v>
      </c>
      <c r="F10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01" s="13">
        <f>IF(PaymentSchedule[[#This Row],[PMT NO]]&lt;&gt;"",PaymentSchedule[[#This Row],[TOTAL PAYMENT]]-PaymentSchedule[[#This Row],[INTEREST]],"")</f>
        <v>173.24159197592849</v>
      </c>
      <c r="I101" s="13">
        <f>IF(PaymentSchedule[[#This Row],[PMT NO]]&lt;&gt;"",PaymentSchedule[[#This Row],[BEGINNING BALANCE]]*(InterestRate/PaymentsPerYear),"")</f>
        <v>363.58003103621058</v>
      </c>
      <c r="J10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87085.965856714625</v>
      </c>
      <c r="K101" s="13">
        <f>IF(PaymentSchedule[[#This Row],[PMT NO]]&lt;&gt;"",SUM(INDEX(PaymentSchedule[INTEREST],1,1):PaymentSchedule[[#This Row],[INTEREST]]),"")</f>
        <v>34863.090304795049</v>
      </c>
      <c r="L101" s="14">
        <f>IF(PaymentSchedule[[#This Row],[PMT NO]]&lt;&gt;"",SUM(INDEX(PaymentSchedule[PRINCIPAL],1,1):PaymentSchedule[[#This Row],[PRINCIPAL]]),"")</f>
        <v>12914.034143285338</v>
      </c>
    </row>
    <row r="102" spans="2:12" ht="16">
      <c r="B102" s="11">
        <f>IF(LoanIsGood,IF(ROW()-ROW(PaymentSchedule[[#Headers],[PMT NO]])&gt;ScheduledNumberOfPayments,"",ROW()-ROW(PaymentSchedule[[#Headers],[PMT NO]])),"")</f>
        <v>90</v>
      </c>
      <c r="C102" s="12">
        <f>IF(PaymentSchedule[[#This Row],[PMT NO]]&lt;&gt;"",EOMONTH(LoanStartDate,ROW(PaymentSchedule[[#This Row],[PMT NO]])-ROW(PaymentSchedule[[#Headers],[PMT NO]])-2)+DAY(LoanStartDate),"")</f>
        <v>47635</v>
      </c>
      <c r="D102" s="13">
        <f>IF(PaymentSchedule[[#This Row],[PMT NO]]&lt;&gt;"",IF(ROW()-ROW(PaymentSchedule[[#Headers],[BEGINNING BALANCE]])=1,LoanAmount,INDEX(PaymentSchedule[ENDING BALANCE],ROW()-ROW(PaymentSchedule[[#Headers],[BEGINNING BALANCE]])-1)),"")</f>
        <v>87085.965856714625</v>
      </c>
      <c r="E102" s="13">
        <f>IF(PaymentSchedule[[#This Row],[PMT NO]]&lt;&gt;"",ScheduledPayment,"")</f>
        <v>536.82162301213907</v>
      </c>
      <c r="F10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02" s="13">
        <f>IF(PaymentSchedule[[#This Row],[PMT NO]]&lt;&gt;"",PaymentSchedule[[#This Row],[TOTAL PAYMENT]]-PaymentSchedule[[#This Row],[INTEREST]],"")</f>
        <v>173.96343194249482</v>
      </c>
      <c r="I102" s="13">
        <f>IF(PaymentSchedule[[#This Row],[PMT NO]]&lt;&gt;"",PaymentSchedule[[#This Row],[BEGINNING BALANCE]]*(InterestRate/PaymentsPerYear),"")</f>
        <v>362.85819106964425</v>
      </c>
      <c r="J10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86912.00242477213</v>
      </c>
      <c r="K102" s="13">
        <f>IF(PaymentSchedule[[#This Row],[PMT NO]]&lt;&gt;"",SUM(INDEX(PaymentSchedule[INTEREST],1,1):PaymentSchedule[[#This Row],[INTEREST]]),"")</f>
        <v>35225.948495864694</v>
      </c>
      <c r="L102" s="14">
        <f>IF(PaymentSchedule[[#This Row],[PMT NO]]&lt;&gt;"",SUM(INDEX(PaymentSchedule[PRINCIPAL],1,1):PaymentSchedule[[#This Row],[PRINCIPAL]]),"")</f>
        <v>13087.997575227833</v>
      </c>
    </row>
    <row r="103" spans="2:12" ht="16">
      <c r="B103" s="11">
        <f>IF(LoanIsGood,IF(ROW()-ROW(PaymentSchedule[[#Headers],[PMT NO]])&gt;ScheduledNumberOfPayments,"",ROW()-ROW(PaymentSchedule[[#Headers],[PMT NO]])),"")</f>
        <v>91</v>
      </c>
      <c r="C103" s="12">
        <f>IF(PaymentSchedule[[#This Row],[PMT NO]]&lt;&gt;"",EOMONTH(LoanStartDate,ROW(PaymentSchedule[[#This Row],[PMT NO]])-ROW(PaymentSchedule[[#Headers],[PMT NO]])-2)+DAY(LoanStartDate),"")</f>
        <v>47665</v>
      </c>
      <c r="D103" s="13">
        <f>IF(PaymentSchedule[[#This Row],[PMT NO]]&lt;&gt;"",IF(ROW()-ROW(PaymentSchedule[[#Headers],[BEGINNING BALANCE]])=1,LoanAmount,INDEX(PaymentSchedule[ENDING BALANCE],ROW()-ROW(PaymentSchedule[[#Headers],[BEGINNING BALANCE]])-1)),"")</f>
        <v>86912.00242477213</v>
      </c>
      <c r="E103" s="13">
        <f>IF(PaymentSchedule[[#This Row],[PMT NO]]&lt;&gt;"",ScheduledPayment,"")</f>
        <v>536.82162301213907</v>
      </c>
      <c r="F10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03" s="13">
        <f>IF(PaymentSchedule[[#This Row],[PMT NO]]&lt;&gt;"",PaymentSchedule[[#This Row],[TOTAL PAYMENT]]-PaymentSchedule[[#This Row],[INTEREST]],"")</f>
        <v>174.68827957558852</v>
      </c>
      <c r="I103" s="13">
        <f>IF(PaymentSchedule[[#This Row],[PMT NO]]&lt;&gt;"",PaymentSchedule[[#This Row],[BEGINNING BALANCE]]*(InterestRate/PaymentsPerYear),"")</f>
        <v>362.13334343655055</v>
      </c>
      <c r="J10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86737.314145196535</v>
      </c>
      <c r="K103" s="13">
        <f>IF(PaymentSchedule[[#This Row],[PMT NO]]&lt;&gt;"",SUM(INDEX(PaymentSchedule[INTEREST],1,1):PaymentSchedule[[#This Row],[INTEREST]]),"")</f>
        <v>35588.081839301245</v>
      </c>
      <c r="L103" s="14">
        <f>IF(PaymentSchedule[[#This Row],[PMT NO]]&lt;&gt;"",SUM(INDEX(PaymentSchedule[PRINCIPAL],1,1):PaymentSchedule[[#This Row],[PRINCIPAL]]),"")</f>
        <v>13262.685854803422</v>
      </c>
    </row>
    <row r="104" spans="2:12" ht="16">
      <c r="B104" s="11">
        <f>IF(LoanIsGood,IF(ROW()-ROW(PaymentSchedule[[#Headers],[PMT NO]])&gt;ScheduledNumberOfPayments,"",ROW()-ROW(PaymentSchedule[[#Headers],[PMT NO]])),"")</f>
        <v>92</v>
      </c>
      <c r="C104" s="12">
        <f>IF(PaymentSchedule[[#This Row],[PMT NO]]&lt;&gt;"",EOMONTH(LoanStartDate,ROW(PaymentSchedule[[#This Row],[PMT NO]])-ROW(PaymentSchedule[[#Headers],[PMT NO]])-2)+DAY(LoanStartDate),"")</f>
        <v>47696</v>
      </c>
      <c r="D104" s="13">
        <f>IF(PaymentSchedule[[#This Row],[PMT NO]]&lt;&gt;"",IF(ROW()-ROW(PaymentSchedule[[#Headers],[BEGINNING BALANCE]])=1,LoanAmount,INDEX(PaymentSchedule[ENDING BALANCE],ROW()-ROW(PaymentSchedule[[#Headers],[BEGINNING BALANCE]])-1)),"")</f>
        <v>86737.314145196535</v>
      </c>
      <c r="E104" s="13">
        <f>IF(PaymentSchedule[[#This Row],[PMT NO]]&lt;&gt;"",ScheduledPayment,"")</f>
        <v>536.82162301213907</v>
      </c>
      <c r="F10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04" s="13">
        <f>IF(PaymentSchedule[[#This Row],[PMT NO]]&lt;&gt;"",PaymentSchedule[[#This Row],[TOTAL PAYMENT]]-PaymentSchedule[[#This Row],[INTEREST]],"")</f>
        <v>175.41614740715352</v>
      </c>
      <c r="I104" s="13">
        <f>IF(PaymentSchedule[[#This Row],[PMT NO]]&lt;&gt;"",PaymentSchedule[[#This Row],[BEGINNING BALANCE]]*(InterestRate/PaymentsPerYear),"")</f>
        <v>361.40547560498555</v>
      </c>
      <c r="J10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86561.897997789376</v>
      </c>
      <c r="K104" s="13">
        <f>IF(PaymentSchedule[[#This Row],[PMT NO]]&lt;&gt;"",SUM(INDEX(PaymentSchedule[INTEREST],1,1):PaymentSchedule[[#This Row],[INTEREST]]),"")</f>
        <v>35949.487314906233</v>
      </c>
      <c r="L104" s="14">
        <f>IF(PaymentSchedule[[#This Row],[PMT NO]]&lt;&gt;"",SUM(INDEX(PaymentSchedule[PRINCIPAL],1,1):PaymentSchedule[[#This Row],[PRINCIPAL]]),"")</f>
        <v>13438.102002210575</v>
      </c>
    </row>
    <row r="105" spans="2:12" ht="16">
      <c r="B105" s="11">
        <f>IF(LoanIsGood,IF(ROW()-ROW(PaymentSchedule[[#Headers],[PMT NO]])&gt;ScheduledNumberOfPayments,"",ROW()-ROW(PaymentSchedule[[#Headers],[PMT NO]])),"")</f>
        <v>93</v>
      </c>
      <c r="C105" s="12">
        <f>IF(PaymentSchedule[[#This Row],[PMT NO]]&lt;&gt;"",EOMONTH(LoanStartDate,ROW(PaymentSchedule[[#This Row],[PMT NO]])-ROW(PaymentSchedule[[#Headers],[PMT NO]])-2)+DAY(LoanStartDate),"")</f>
        <v>47727</v>
      </c>
      <c r="D105" s="13">
        <f>IF(PaymentSchedule[[#This Row],[PMT NO]]&lt;&gt;"",IF(ROW()-ROW(PaymentSchedule[[#Headers],[BEGINNING BALANCE]])=1,LoanAmount,INDEX(PaymentSchedule[ENDING BALANCE],ROW()-ROW(PaymentSchedule[[#Headers],[BEGINNING BALANCE]])-1)),"")</f>
        <v>86561.897997789376</v>
      </c>
      <c r="E105" s="13">
        <f>IF(PaymentSchedule[[#This Row],[PMT NO]]&lt;&gt;"",ScheduledPayment,"")</f>
        <v>536.82162301213907</v>
      </c>
      <c r="F10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05" s="13">
        <f>IF(PaymentSchedule[[#This Row],[PMT NO]]&lt;&gt;"",PaymentSchedule[[#This Row],[TOTAL PAYMENT]]-PaymentSchedule[[#This Row],[INTEREST]],"")</f>
        <v>176.14704802135003</v>
      </c>
      <c r="I105" s="13">
        <f>IF(PaymentSchedule[[#This Row],[PMT NO]]&lt;&gt;"",PaymentSchedule[[#This Row],[BEGINNING BALANCE]]*(InterestRate/PaymentsPerYear),"")</f>
        <v>360.67457499078904</v>
      </c>
      <c r="J10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86385.750949768029</v>
      </c>
      <c r="K105" s="13">
        <f>IF(PaymentSchedule[[#This Row],[PMT NO]]&lt;&gt;"",SUM(INDEX(PaymentSchedule[INTEREST],1,1):PaymentSchedule[[#This Row],[INTEREST]]),"")</f>
        <v>36310.161889897019</v>
      </c>
      <c r="L105" s="14">
        <f>IF(PaymentSchedule[[#This Row],[PMT NO]]&lt;&gt;"",SUM(INDEX(PaymentSchedule[PRINCIPAL],1,1):PaymentSchedule[[#This Row],[PRINCIPAL]]),"")</f>
        <v>13614.249050231925</v>
      </c>
    </row>
    <row r="106" spans="2:12" ht="16">
      <c r="B106" s="11">
        <f>IF(LoanIsGood,IF(ROW()-ROW(PaymentSchedule[[#Headers],[PMT NO]])&gt;ScheduledNumberOfPayments,"",ROW()-ROW(PaymentSchedule[[#Headers],[PMT NO]])),"")</f>
        <v>94</v>
      </c>
      <c r="C106" s="12">
        <f>IF(PaymentSchedule[[#This Row],[PMT NO]]&lt;&gt;"",EOMONTH(LoanStartDate,ROW(PaymentSchedule[[#This Row],[PMT NO]])-ROW(PaymentSchedule[[#Headers],[PMT NO]])-2)+DAY(LoanStartDate),"")</f>
        <v>47757</v>
      </c>
      <c r="D106" s="13">
        <f>IF(PaymentSchedule[[#This Row],[PMT NO]]&lt;&gt;"",IF(ROW()-ROW(PaymentSchedule[[#Headers],[BEGINNING BALANCE]])=1,LoanAmount,INDEX(PaymentSchedule[ENDING BALANCE],ROW()-ROW(PaymentSchedule[[#Headers],[BEGINNING BALANCE]])-1)),"")</f>
        <v>86385.750949768029</v>
      </c>
      <c r="E106" s="13">
        <f>IF(PaymentSchedule[[#This Row],[PMT NO]]&lt;&gt;"",ScheduledPayment,"")</f>
        <v>536.82162301213907</v>
      </c>
      <c r="F10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06" s="13">
        <f>IF(PaymentSchedule[[#This Row],[PMT NO]]&lt;&gt;"",PaymentSchedule[[#This Row],[TOTAL PAYMENT]]-PaymentSchedule[[#This Row],[INTEREST]],"")</f>
        <v>176.88099405477226</v>
      </c>
      <c r="I106" s="13">
        <f>IF(PaymentSchedule[[#This Row],[PMT NO]]&lt;&gt;"",PaymentSchedule[[#This Row],[BEGINNING BALANCE]]*(InterestRate/PaymentsPerYear),"")</f>
        <v>359.94062895736681</v>
      </c>
      <c r="J10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86208.869955713264</v>
      </c>
      <c r="K106" s="13">
        <f>IF(PaymentSchedule[[#This Row],[PMT NO]]&lt;&gt;"",SUM(INDEX(PaymentSchedule[INTEREST],1,1):PaymentSchedule[[#This Row],[INTEREST]]),"")</f>
        <v>36670.102518854386</v>
      </c>
      <c r="L106" s="14">
        <f>IF(PaymentSchedule[[#This Row],[PMT NO]]&lt;&gt;"",SUM(INDEX(PaymentSchedule[PRINCIPAL],1,1):PaymentSchedule[[#This Row],[PRINCIPAL]]),"")</f>
        <v>13791.130044286698</v>
      </c>
    </row>
    <row r="107" spans="2:12" ht="16">
      <c r="B107" s="11">
        <f>IF(LoanIsGood,IF(ROW()-ROW(PaymentSchedule[[#Headers],[PMT NO]])&gt;ScheduledNumberOfPayments,"",ROW()-ROW(PaymentSchedule[[#Headers],[PMT NO]])),"")</f>
        <v>95</v>
      </c>
      <c r="C107" s="12">
        <f>IF(PaymentSchedule[[#This Row],[PMT NO]]&lt;&gt;"",EOMONTH(LoanStartDate,ROW(PaymentSchedule[[#This Row],[PMT NO]])-ROW(PaymentSchedule[[#Headers],[PMT NO]])-2)+DAY(LoanStartDate),"")</f>
        <v>47788</v>
      </c>
      <c r="D107" s="13">
        <f>IF(PaymentSchedule[[#This Row],[PMT NO]]&lt;&gt;"",IF(ROW()-ROW(PaymentSchedule[[#Headers],[BEGINNING BALANCE]])=1,LoanAmount,INDEX(PaymentSchedule[ENDING BALANCE],ROW()-ROW(PaymentSchedule[[#Headers],[BEGINNING BALANCE]])-1)),"")</f>
        <v>86208.869955713264</v>
      </c>
      <c r="E107" s="13">
        <f>IF(PaymentSchedule[[#This Row],[PMT NO]]&lt;&gt;"",ScheduledPayment,"")</f>
        <v>536.82162301213907</v>
      </c>
      <c r="F10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07" s="13">
        <f>IF(PaymentSchedule[[#This Row],[PMT NO]]&lt;&gt;"",PaymentSchedule[[#This Row],[TOTAL PAYMENT]]-PaymentSchedule[[#This Row],[INTEREST]],"")</f>
        <v>177.61799819666714</v>
      </c>
      <c r="I107" s="13">
        <f>IF(PaymentSchedule[[#This Row],[PMT NO]]&lt;&gt;"",PaymentSchedule[[#This Row],[BEGINNING BALANCE]]*(InterestRate/PaymentsPerYear),"")</f>
        <v>359.20362481547193</v>
      </c>
      <c r="J10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86031.251957516593</v>
      </c>
      <c r="K107" s="13">
        <f>IF(PaymentSchedule[[#This Row],[PMT NO]]&lt;&gt;"",SUM(INDEX(PaymentSchedule[INTEREST],1,1):PaymentSchedule[[#This Row],[INTEREST]]),"")</f>
        <v>37029.306143669855</v>
      </c>
      <c r="L107" s="14">
        <f>IF(PaymentSchedule[[#This Row],[PMT NO]]&lt;&gt;"",SUM(INDEX(PaymentSchedule[PRINCIPAL],1,1):PaymentSchedule[[#This Row],[PRINCIPAL]]),"")</f>
        <v>13968.748042483365</v>
      </c>
    </row>
    <row r="108" spans="2:12" ht="16">
      <c r="B108" s="11">
        <f>IF(LoanIsGood,IF(ROW()-ROW(PaymentSchedule[[#Headers],[PMT NO]])&gt;ScheduledNumberOfPayments,"",ROW()-ROW(PaymentSchedule[[#Headers],[PMT NO]])),"")</f>
        <v>96</v>
      </c>
      <c r="C108" s="12">
        <f>IF(PaymentSchedule[[#This Row],[PMT NO]]&lt;&gt;"",EOMONTH(LoanStartDate,ROW(PaymentSchedule[[#This Row],[PMT NO]])-ROW(PaymentSchedule[[#Headers],[PMT NO]])-2)+DAY(LoanStartDate),"")</f>
        <v>47818</v>
      </c>
      <c r="D108" s="13">
        <f>IF(PaymentSchedule[[#This Row],[PMT NO]]&lt;&gt;"",IF(ROW()-ROW(PaymentSchedule[[#Headers],[BEGINNING BALANCE]])=1,LoanAmount,INDEX(PaymentSchedule[ENDING BALANCE],ROW()-ROW(PaymentSchedule[[#Headers],[BEGINNING BALANCE]])-1)),"")</f>
        <v>86031.251957516593</v>
      </c>
      <c r="E108" s="13">
        <f>IF(PaymentSchedule[[#This Row],[PMT NO]]&lt;&gt;"",ScheduledPayment,"")</f>
        <v>536.82162301213907</v>
      </c>
      <c r="F10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08" s="13">
        <f>IF(PaymentSchedule[[#This Row],[PMT NO]]&lt;&gt;"",PaymentSchedule[[#This Row],[TOTAL PAYMENT]]-PaymentSchedule[[#This Row],[INTEREST]],"")</f>
        <v>178.35807318915329</v>
      </c>
      <c r="I108" s="13">
        <f>IF(PaymentSchedule[[#This Row],[PMT NO]]&lt;&gt;"",PaymentSchedule[[#This Row],[BEGINNING BALANCE]]*(InterestRate/PaymentsPerYear),"")</f>
        <v>358.46354982298578</v>
      </c>
      <c r="J10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85852.893884327437</v>
      </c>
      <c r="K108" s="13">
        <f>IF(PaymentSchedule[[#This Row],[PMT NO]]&lt;&gt;"",SUM(INDEX(PaymentSchedule[INTEREST],1,1):PaymentSchedule[[#This Row],[INTEREST]]),"")</f>
        <v>37387.769693492839</v>
      </c>
      <c r="L108" s="14">
        <f>IF(PaymentSchedule[[#This Row],[PMT NO]]&lt;&gt;"",SUM(INDEX(PaymentSchedule[PRINCIPAL],1,1):PaymentSchedule[[#This Row],[PRINCIPAL]]),"")</f>
        <v>14147.106115672517</v>
      </c>
    </row>
    <row r="109" spans="2:12" ht="16">
      <c r="B109" s="11">
        <f>IF(LoanIsGood,IF(ROW()-ROW(PaymentSchedule[[#Headers],[PMT NO]])&gt;ScheduledNumberOfPayments,"",ROW()-ROW(PaymentSchedule[[#Headers],[PMT NO]])),"")</f>
        <v>97</v>
      </c>
      <c r="C109" s="12">
        <f>IF(PaymentSchedule[[#This Row],[PMT NO]]&lt;&gt;"",EOMONTH(LoanStartDate,ROW(PaymentSchedule[[#This Row],[PMT NO]])-ROW(PaymentSchedule[[#Headers],[PMT NO]])-2)+DAY(LoanStartDate),"")</f>
        <v>47849</v>
      </c>
      <c r="D109" s="13">
        <f>IF(PaymentSchedule[[#This Row],[PMT NO]]&lt;&gt;"",IF(ROW()-ROW(PaymentSchedule[[#Headers],[BEGINNING BALANCE]])=1,LoanAmount,INDEX(PaymentSchedule[ENDING BALANCE],ROW()-ROW(PaymentSchedule[[#Headers],[BEGINNING BALANCE]])-1)),"")</f>
        <v>85852.893884327437</v>
      </c>
      <c r="E109" s="13">
        <f>IF(PaymentSchedule[[#This Row],[PMT NO]]&lt;&gt;"",ScheduledPayment,"")</f>
        <v>536.82162301213907</v>
      </c>
      <c r="F10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0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09" s="13">
        <f>IF(PaymentSchedule[[#This Row],[PMT NO]]&lt;&gt;"",PaymentSchedule[[#This Row],[TOTAL PAYMENT]]-PaymentSchedule[[#This Row],[INTEREST]],"")</f>
        <v>179.10123182744144</v>
      </c>
      <c r="I109" s="13">
        <f>IF(PaymentSchedule[[#This Row],[PMT NO]]&lt;&gt;"",PaymentSchedule[[#This Row],[BEGINNING BALANCE]]*(InterestRate/PaymentsPerYear),"")</f>
        <v>357.72039118469763</v>
      </c>
      <c r="J10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85673.792652499993</v>
      </c>
      <c r="K109" s="13">
        <f>IF(PaymentSchedule[[#This Row],[PMT NO]]&lt;&gt;"",SUM(INDEX(PaymentSchedule[INTEREST],1,1):PaymentSchedule[[#This Row],[INTEREST]]),"")</f>
        <v>37745.490084677534</v>
      </c>
      <c r="L109" s="14">
        <f>IF(PaymentSchedule[[#This Row],[PMT NO]]&lt;&gt;"",SUM(INDEX(PaymentSchedule[PRINCIPAL],1,1):PaymentSchedule[[#This Row],[PRINCIPAL]]),"")</f>
        <v>14326.207347499958</v>
      </c>
    </row>
    <row r="110" spans="2:12" ht="16">
      <c r="B110" s="11">
        <f>IF(LoanIsGood,IF(ROW()-ROW(PaymentSchedule[[#Headers],[PMT NO]])&gt;ScheduledNumberOfPayments,"",ROW()-ROW(PaymentSchedule[[#Headers],[PMT NO]])),"")</f>
        <v>98</v>
      </c>
      <c r="C110" s="12">
        <f>IF(PaymentSchedule[[#This Row],[PMT NO]]&lt;&gt;"",EOMONTH(LoanStartDate,ROW(PaymentSchedule[[#This Row],[PMT NO]])-ROW(PaymentSchedule[[#Headers],[PMT NO]])-2)+DAY(LoanStartDate),"")</f>
        <v>47880</v>
      </c>
      <c r="D110" s="13">
        <f>IF(PaymentSchedule[[#This Row],[PMT NO]]&lt;&gt;"",IF(ROW()-ROW(PaymentSchedule[[#Headers],[BEGINNING BALANCE]])=1,LoanAmount,INDEX(PaymentSchedule[ENDING BALANCE],ROW()-ROW(PaymentSchedule[[#Headers],[BEGINNING BALANCE]])-1)),"")</f>
        <v>85673.792652499993</v>
      </c>
      <c r="E110" s="13">
        <f>IF(PaymentSchedule[[#This Row],[PMT NO]]&lt;&gt;"",ScheduledPayment,"")</f>
        <v>536.82162301213907</v>
      </c>
      <c r="F11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10" s="13">
        <f>IF(PaymentSchedule[[#This Row],[PMT NO]]&lt;&gt;"",PaymentSchedule[[#This Row],[TOTAL PAYMENT]]-PaymentSchedule[[#This Row],[INTEREST]],"")</f>
        <v>179.84748696005579</v>
      </c>
      <c r="I110" s="13">
        <f>IF(PaymentSchedule[[#This Row],[PMT NO]]&lt;&gt;"",PaymentSchedule[[#This Row],[BEGINNING BALANCE]]*(InterestRate/PaymentsPerYear),"")</f>
        <v>356.97413605208328</v>
      </c>
      <c r="J11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85493.945165539932</v>
      </c>
      <c r="K110" s="13">
        <f>IF(PaymentSchedule[[#This Row],[PMT NO]]&lt;&gt;"",SUM(INDEX(PaymentSchedule[INTEREST],1,1):PaymentSchedule[[#This Row],[INTEREST]]),"")</f>
        <v>38102.46422072962</v>
      </c>
      <c r="L110" s="14">
        <f>IF(PaymentSchedule[[#This Row],[PMT NO]]&lt;&gt;"",SUM(INDEX(PaymentSchedule[PRINCIPAL],1,1):PaymentSchedule[[#This Row],[PRINCIPAL]]),"")</f>
        <v>14506.054834460014</v>
      </c>
    </row>
    <row r="111" spans="2:12" ht="16">
      <c r="B111" s="11">
        <f>IF(LoanIsGood,IF(ROW()-ROW(PaymentSchedule[[#Headers],[PMT NO]])&gt;ScheduledNumberOfPayments,"",ROW()-ROW(PaymentSchedule[[#Headers],[PMT NO]])),"")</f>
        <v>99</v>
      </c>
      <c r="C111" s="12">
        <f>IF(PaymentSchedule[[#This Row],[PMT NO]]&lt;&gt;"",EOMONTH(LoanStartDate,ROW(PaymentSchedule[[#This Row],[PMT NO]])-ROW(PaymentSchedule[[#Headers],[PMT NO]])-2)+DAY(LoanStartDate),"")</f>
        <v>47908</v>
      </c>
      <c r="D111" s="13">
        <f>IF(PaymentSchedule[[#This Row],[PMT NO]]&lt;&gt;"",IF(ROW()-ROW(PaymentSchedule[[#Headers],[BEGINNING BALANCE]])=1,LoanAmount,INDEX(PaymentSchedule[ENDING BALANCE],ROW()-ROW(PaymentSchedule[[#Headers],[BEGINNING BALANCE]])-1)),"")</f>
        <v>85493.945165539932</v>
      </c>
      <c r="E111" s="13">
        <f>IF(PaymentSchedule[[#This Row],[PMT NO]]&lt;&gt;"",ScheduledPayment,"")</f>
        <v>536.82162301213907</v>
      </c>
      <c r="F11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11" s="13">
        <f>IF(PaymentSchedule[[#This Row],[PMT NO]]&lt;&gt;"",PaymentSchedule[[#This Row],[TOTAL PAYMENT]]-PaymentSchedule[[#This Row],[INTEREST]],"")</f>
        <v>180.59685148905601</v>
      </c>
      <c r="I111" s="13">
        <f>IF(PaymentSchedule[[#This Row],[PMT NO]]&lt;&gt;"",PaymentSchedule[[#This Row],[BEGINNING BALANCE]]*(InterestRate/PaymentsPerYear),"")</f>
        <v>356.22477152308306</v>
      </c>
      <c r="J11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85313.348314050876</v>
      </c>
      <c r="K111" s="13">
        <f>IF(PaymentSchedule[[#This Row],[PMT NO]]&lt;&gt;"",SUM(INDEX(PaymentSchedule[INTEREST],1,1):PaymentSchedule[[#This Row],[INTEREST]]),"")</f>
        <v>38458.688992252704</v>
      </c>
      <c r="L111" s="14">
        <f>IF(PaymentSchedule[[#This Row],[PMT NO]]&lt;&gt;"",SUM(INDEX(PaymentSchedule[PRINCIPAL],1,1):PaymentSchedule[[#This Row],[PRINCIPAL]]),"")</f>
        <v>14686.651685949069</v>
      </c>
    </row>
    <row r="112" spans="2:12" ht="16">
      <c r="B112" s="11">
        <f>IF(LoanIsGood,IF(ROW()-ROW(PaymentSchedule[[#Headers],[PMT NO]])&gt;ScheduledNumberOfPayments,"",ROW()-ROW(PaymentSchedule[[#Headers],[PMT NO]])),"")</f>
        <v>100</v>
      </c>
      <c r="C112" s="12">
        <f>IF(PaymentSchedule[[#This Row],[PMT NO]]&lt;&gt;"",EOMONTH(LoanStartDate,ROW(PaymentSchedule[[#This Row],[PMT NO]])-ROW(PaymentSchedule[[#Headers],[PMT NO]])-2)+DAY(LoanStartDate),"")</f>
        <v>47939</v>
      </c>
      <c r="D112" s="13">
        <f>IF(PaymentSchedule[[#This Row],[PMT NO]]&lt;&gt;"",IF(ROW()-ROW(PaymentSchedule[[#Headers],[BEGINNING BALANCE]])=1,LoanAmount,INDEX(PaymentSchedule[ENDING BALANCE],ROW()-ROW(PaymentSchedule[[#Headers],[BEGINNING BALANCE]])-1)),"")</f>
        <v>85313.348314050876</v>
      </c>
      <c r="E112" s="13">
        <f>IF(PaymentSchedule[[#This Row],[PMT NO]]&lt;&gt;"",ScheduledPayment,"")</f>
        <v>536.82162301213907</v>
      </c>
      <c r="F11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12" s="13">
        <f>IF(PaymentSchedule[[#This Row],[PMT NO]]&lt;&gt;"",PaymentSchedule[[#This Row],[TOTAL PAYMENT]]-PaymentSchedule[[#This Row],[INTEREST]],"")</f>
        <v>181.3493383702604</v>
      </c>
      <c r="I112" s="13">
        <f>IF(PaymentSchedule[[#This Row],[PMT NO]]&lt;&gt;"",PaymentSchedule[[#This Row],[BEGINNING BALANCE]]*(InterestRate/PaymentsPerYear),"")</f>
        <v>355.47228464187867</v>
      </c>
      <c r="J11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85131.998975680617</v>
      </c>
      <c r="K112" s="13">
        <f>IF(PaymentSchedule[[#This Row],[PMT NO]]&lt;&gt;"",SUM(INDEX(PaymentSchedule[INTEREST],1,1):PaymentSchedule[[#This Row],[INTEREST]]),"")</f>
        <v>38814.161276894585</v>
      </c>
      <c r="L112" s="14">
        <f>IF(PaymentSchedule[[#This Row],[PMT NO]]&lt;&gt;"",SUM(INDEX(PaymentSchedule[PRINCIPAL],1,1):PaymentSchedule[[#This Row],[PRINCIPAL]]),"")</f>
        <v>14868.00102431933</v>
      </c>
    </row>
    <row r="113" spans="2:12" ht="16">
      <c r="B113" s="11">
        <f>IF(LoanIsGood,IF(ROW()-ROW(PaymentSchedule[[#Headers],[PMT NO]])&gt;ScheduledNumberOfPayments,"",ROW()-ROW(PaymentSchedule[[#Headers],[PMT NO]])),"")</f>
        <v>101</v>
      </c>
      <c r="C113" s="12">
        <f>IF(PaymentSchedule[[#This Row],[PMT NO]]&lt;&gt;"",EOMONTH(LoanStartDate,ROW(PaymentSchedule[[#This Row],[PMT NO]])-ROW(PaymentSchedule[[#Headers],[PMT NO]])-2)+DAY(LoanStartDate),"")</f>
        <v>47969</v>
      </c>
      <c r="D113" s="13">
        <f>IF(PaymentSchedule[[#This Row],[PMT NO]]&lt;&gt;"",IF(ROW()-ROW(PaymentSchedule[[#Headers],[BEGINNING BALANCE]])=1,LoanAmount,INDEX(PaymentSchedule[ENDING BALANCE],ROW()-ROW(PaymentSchedule[[#Headers],[BEGINNING BALANCE]])-1)),"")</f>
        <v>85131.998975680617</v>
      </c>
      <c r="E113" s="13">
        <f>IF(PaymentSchedule[[#This Row],[PMT NO]]&lt;&gt;"",ScheduledPayment,"")</f>
        <v>536.82162301213907</v>
      </c>
      <c r="F11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13" s="13">
        <f>IF(PaymentSchedule[[#This Row],[PMT NO]]&lt;&gt;"",PaymentSchedule[[#This Row],[TOTAL PAYMENT]]-PaymentSchedule[[#This Row],[INTEREST]],"")</f>
        <v>182.10496061346981</v>
      </c>
      <c r="I113" s="13">
        <f>IF(PaymentSchedule[[#This Row],[PMT NO]]&lt;&gt;"",PaymentSchedule[[#This Row],[BEGINNING BALANCE]]*(InterestRate/PaymentsPerYear),"")</f>
        <v>354.71666239866926</v>
      </c>
      <c r="J11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84949.894015067141</v>
      </c>
      <c r="K113" s="13">
        <f>IF(PaymentSchedule[[#This Row],[PMT NO]]&lt;&gt;"",SUM(INDEX(PaymentSchedule[INTEREST],1,1):PaymentSchedule[[#This Row],[INTEREST]]),"")</f>
        <v>39168.877939293256</v>
      </c>
      <c r="L113" s="14">
        <f>IF(PaymentSchedule[[#This Row],[PMT NO]]&lt;&gt;"",SUM(INDEX(PaymentSchedule[PRINCIPAL],1,1):PaymentSchedule[[#This Row],[PRINCIPAL]]),"")</f>
        <v>15050.105984932799</v>
      </c>
    </row>
    <row r="114" spans="2:12" ht="16">
      <c r="B114" s="11">
        <f>IF(LoanIsGood,IF(ROW()-ROW(PaymentSchedule[[#Headers],[PMT NO]])&gt;ScheduledNumberOfPayments,"",ROW()-ROW(PaymentSchedule[[#Headers],[PMT NO]])),"")</f>
        <v>102</v>
      </c>
      <c r="C114" s="12">
        <f>IF(PaymentSchedule[[#This Row],[PMT NO]]&lt;&gt;"",EOMONTH(LoanStartDate,ROW(PaymentSchedule[[#This Row],[PMT NO]])-ROW(PaymentSchedule[[#Headers],[PMT NO]])-2)+DAY(LoanStartDate),"")</f>
        <v>48000</v>
      </c>
      <c r="D114" s="13">
        <f>IF(PaymentSchedule[[#This Row],[PMT NO]]&lt;&gt;"",IF(ROW()-ROW(PaymentSchedule[[#Headers],[BEGINNING BALANCE]])=1,LoanAmount,INDEX(PaymentSchedule[ENDING BALANCE],ROW()-ROW(PaymentSchedule[[#Headers],[BEGINNING BALANCE]])-1)),"")</f>
        <v>84949.894015067141</v>
      </c>
      <c r="E114" s="13">
        <f>IF(PaymentSchedule[[#This Row],[PMT NO]]&lt;&gt;"",ScheduledPayment,"")</f>
        <v>536.82162301213907</v>
      </c>
      <c r="F11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14" s="13">
        <f>IF(PaymentSchedule[[#This Row],[PMT NO]]&lt;&gt;"",PaymentSchedule[[#This Row],[TOTAL PAYMENT]]-PaymentSchedule[[#This Row],[INTEREST]],"")</f>
        <v>182.86373128269264</v>
      </c>
      <c r="I114" s="13">
        <f>IF(PaymentSchedule[[#This Row],[PMT NO]]&lt;&gt;"",PaymentSchedule[[#This Row],[BEGINNING BALANCE]]*(InterestRate/PaymentsPerYear),"")</f>
        <v>353.95789172944643</v>
      </c>
      <c r="J11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84767.03028378445</v>
      </c>
      <c r="K114" s="13">
        <f>IF(PaymentSchedule[[#This Row],[PMT NO]]&lt;&gt;"",SUM(INDEX(PaymentSchedule[INTEREST],1,1):PaymentSchedule[[#This Row],[INTEREST]]),"")</f>
        <v>39522.835831022705</v>
      </c>
      <c r="L114" s="14">
        <f>IF(PaymentSchedule[[#This Row],[PMT NO]]&lt;&gt;"",SUM(INDEX(PaymentSchedule[PRINCIPAL],1,1):PaymentSchedule[[#This Row],[PRINCIPAL]]),"")</f>
        <v>15232.969716215492</v>
      </c>
    </row>
    <row r="115" spans="2:12" ht="16">
      <c r="B115" s="11">
        <f>IF(LoanIsGood,IF(ROW()-ROW(PaymentSchedule[[#Headers],[PMT NO]])&gt;ScheduledNumberOfPayments,"",ROW()-ROW(PaymentSchedule[[#Headers],[PMT NO]])),"")</f>
        <v>103</v>
      </c>
      <c r="C115" s="12">
        <f>IF(PaymentSchedule[[#This Row],[PMT NO]]&lt;&gt;"",EOMONTH(LoanStartDate,ROW(PaymentSchedule[[#This Row],[PMT NO]])-ROW(PaymentSchedule[[#Headers],[PMT NO]])-2)+DAY(LoanStartDate),"")</f>
        <v>48030</v>
      </c>
      <c r="D115" s="13">
        <f>IF(PaymentSchedule[[#This Row],[PMT NO]]&lt;&gt;"",IF(ROW()-ROW(PaymentSchedule[[#Headers],[BEGINNING BALANCE]])=1,LoanAmount,INDEX(PaymentSchedule[ENDING BALANCE],ROW()-ROW(PaymentSchedule[[#Headers],[BEGINNING BALANCE]])-1)),"")</f>
        <v>84767.03028378445</v>
      </c>
      <c r="E115" s="13">
        <f>IF(PaymentSchedule[[#This Row],[PMT NO]]&lt;&gt;"",ScheduledPayment,"")</f>
        <v>536.82162301213907</v>
      </c>
      <c r="F11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15" s="13">
        <f>IF(PaymentSchedule[[#This Row],[PMT NO]]&lt;&gt;"",PaymentSchedule[[#This Row],[TOTAL PAYMENT]]-PaymentSchedule[[#This Row],[INTEREST]],"")</f>
        <v>183.62566349637052</v>
      </c>
      <c r="I115" s="13">
        <f>IF(PaymentSchedule[[#This Row],[PMT NO]]&lt;&gt;"",PaymentSchedule[[#This Row],[BEGINNING BALANCE]]*(InterestRate/PaymentsPerYear),"")</f>
        <v>353.19595951576855</v>
      </c>
      <c r="J11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84583.404620288085</v>
      </c>
      <c r="K115" s="13">
        <f>IF(PaymentSchedule[[#This Row],[PMT NO]]&lt;&gt;"",SUM(INDEX(PaymentSchedule[INTEREST],1,1):PaymentSchedule[[#This Row],[INTEREST]]),"")</f>
        <v>39876.031790538473</v>
      </c>
      <c r="L115" s="14">
        <f>IF(PaymentSchedule[[#This Row],[PMT NO]]&lt;&gt;"",SUM(INDEX(PaymentSchedule[PRINCIPAL],1,1):PaymentSchedule[[#This Row],[PRINCIPAL]]),"")</f>
        <v>15416.595379711862</v>
      </c>
    </row>
    <row r="116" spans="2:12" ht="16">
      <c r="B116" s="11">
        <f>IF(LoanIsGood,IF(ROW()-ROW(PaymentSchedule[[#Headers],[PMT NO]])&gt;ScheduledNumberOfPayments,"",ROW()-ROW(PaymentSchedule[[#Headers],[PMT NO]])),"")</f>
        <v>104</v>
      </c>
      <c r="C116" s="12">
        <f>IF(PaymentSchedule[[#This Row],[PMT NO]]&lt;&gt;"",EOMONTH(LoanStartDate,ROW(PaymentSchedule[[#This Row],[PMT NO]])-ROW(PaymentSchedule[[#Headers],[PMT NO]])-2)+DAY(LoanStartDate),"")</f>
        <v>48061</v>
      </c>
      <c r="D116" s="13">
        <f>IF(PaymentSchedule[[#This Row],[PMT NO]]&lt;&gt;"",IF(ROW()-ROW(PaymentSchedule[[#Headers],[BEGINNING BALANCE]])=1,LoanAmount,INDEX(PaymentSchedule[ENDING BALANCE],ROW()-ROW(PaymentSchedule[[#Headers],[BEGINNING BALANCE]])-1)),"")</f>
        <v>84583.404620288085</v>
      </c>
      <c r="E116" s="13">
        <f>IF(PaymentSchedule[[#This Row],[PMT NO]]&lt;&gt;"",ScheduledPayment,"")</f>
        <v>536.82162301213907</v>
      </c>
      <c r="F11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16" s="13">
        <f>IF(PaymentSchedule[[#This Row],[PMT NO]]&lt;&gt;"",PaymentSchedule[[#This Row],[TOTAL PAYMENT]]-PaymentSchedule[[#This Row],[INTEREST]],"")</f>
        <v>184.39077042760539</v>
      </c>
      <c r="I116" s="13">
        <f>IF(PaymentSchedule[[#This Row],[PMT NO]]&lt;&gt;"",PaymentSchedule[[#This Row],[BEGINNING BALANCE]]*(InterestRate/PaymentsPerYear),"")</f>
        <v>352.43085258453368</v>
      </c>
      <c r="J11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84399.013849860479</v>
      </c>
      <c r="K116" s="13">
        <f>IF(PaymentSchedule[[#This Row],[PMT NO]]&lt;&gt;"",SUM(INDEX(PaymentSchedule[INTEREST],1,1):PaymentSchedule[[#This Row],[INTEREST]]),"")</f>
        <v>40228.462643123006</v>
      </c>
      <c r="L116" s="14">
        <f>IF(PaymentSchedule[[#This Row],[PMT NO]]&lt;&gt;"",SUM(INDEX(PaymentSchedule[PRINCIPAL],1,1):PaymentSchedule[[#This Row],[PRINCIPAL]]),"")</f>
        <v>15600.986150139468</v>
      </c>
    </row>
    <row r="117" spans="2:12" ht="16">
      <c r="B117" s="11">
        <f>IF(LoanIsGood,IF(ROW()-ROW(PaymentSchedule[[#Headers],[PMT NO]])&gt;ScheduledNumberOfPayments,"",ROW()-ROW(PaymentSchedule[[#Headers],[PMT NO]])),"")</f>
        <v>105</v>
      </c>
      <c r="C117" s="12">
        <f>IF(PaymentSchedule[[#This Row],[PMT NO]]&lt;&gt;"",EOMONTH(LoanStartDate,ROW(PaymentSchedule[[#This Row],[PMT NO]])-ROW(PaymentSchedule[[#Headers],[PMT NO]])-2)+DAY(LoanStartDate),"")</f>
        <v>48092</v>
      </c>
      <c r="D117" s="13">
        <f>IF(PaymentSchedule[[#This Row],[PMT NO]]&lt;&gt;"",IF(ROW()-ROW(PaymentSchedule[[#Headers],[BEGINNING BALANCE]])=1,LoanAmount,INDEX(PaymentSchedule[ENDING BALANCE],ROW()-ROW(PaymentSchedule[[#Headers],[BEGINNING BALANCE]])-1)),"")</f>
        <v>84399.013849860479</v>
      </c>
      <c r="E117" s="13">
        <f>IF(PaymentSchedule[[#This Row],[PMT NO]]&lt;&gt;"",ScheduledPayment,"")</f>
        <v>536.82162301213907</v>
      </c>
      <c r="F11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17" s="13">
        <f>IF(PaymentSchedule[[#This Row],[PMT NO]]&lt;&gt;"",PaymentSchedule[[#This Row],[TOTAL PAYMENT]]-PaymentSchedule[[#This Row],[INTEREST]],"")</f>
        <v>185.15906530438707</v>
      </c>
      <c r="I117" s="13">
        <f>IF(PaymentSchedule[[#This Row],[PMT NO]]&lt;&gt;"",PaymentSchedule[[#This Row],[BEGINNING BALANCE]]*(InterestRate/PaymentsPerYear),"")</f>
        <v>351.662557707752</v>
      </c>
      <c r="J11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84213.854784556097</v>
      </c>
      <c r="K117" s="13">
        <f>IF(PaymentSchedule[[#This Row],[PMT NO]]&lt;&gt;"",SUM(INDEX(PaymentSchedule[INTEREST],1,1):PaymentSchedule[[#This Row],[INTEREST]]),"")</f>
        <v>40580.125200830757</v>
      </c>
      <c r="L117" s="14">
        <f>IF(PaymentSchedule[[#This Row],[PMT NO]]&lt;&gt;"",SUM(INDEX(PaymentSchedule[PRINCIPAL],1,1):PaymentSchedule[[#This Row],[PRINCIPAL]]),"")</f>
        <v>15786.145215443856</v>
      </c>
    </row>
    <row r="118" spans="2:12" ht="16">
      <c r="B118" s="11">
        <f>IF(LoanIsGood,IF(ROW()-ROW(PaymentSchedule[[#Headers],[PMT NO]])&gt;ScheduledNumberOfPayments,"",ROW()-ROW(PaymentSchedule[[#Headers],[PMT NO]])),"")</f>
        <v>106</v>
      </c>
      <c r="C118" s="12">
        <f>IF(PaymentSchedule[[#This Row],[PMT NO]]&lt;&gt;"",EOMONTH(LoanStartDate,ROW(PaymentSchedule[[#This Row],[PMT NO]])-ROW(PaymentSchedule[[#Headers],[PMT NO]])-2)+DAY(LoanStartDate),"")</f>
        <v>48122</v>
      </c>
      <c r="D118" s="13">
        <f>IF(PaymentSchedule[[#This Row],[PMT NO]]&lt;&gt;"",IF(ROW()-ROW(PaymentSchedule[[#Headers],[BEGINNING BALANCE]])=1,LoanAmount,INDEX(PaymentSchedule[ENDING BALANCE],ROW()-ROW(PaymentSchedule[[#Headers],[BEGINNING BALANCE]])-1)),"")</f>
        <v>84213.854784556097</v>
      </c>
      <c r="E118" s="13">
        <f>IF(PaymentSchedule[[#This Row],[PMT NO]]&lt;&gt;"",ScheduledPayment,"")</f>
        <v>536.82162301213907</v>
      </c>
      <c r="F11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18" s="13">
        <f>IF(PaymentSchedule[[#This Row],[PMT NO]]&lt;&gt;"",PaymentSchedule[[#This Row],[TOTAL PAYMENT]]-PaymentSchedule[[#This Row],[INTEREST]],"")</f>
        <v>185.93056140982202</v>
      </c>
      <c r="I118" s="13">
        <f>IF(PaymentSchedule[[#This Row],[PMT NO]]&lt;&gt;"",PaymentSchedule[[#This Row],[BEGINNING BALANCE]]*(InterestRate/PaymentsPerYear),"")</f>
        <v>350.89106160231705</v>
      </c>
      <c r="J11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84027.92422314627</v>
      </c>
      <c r="K118" s="13">
        <f>IF(PaymentSchedule[[#This Row],[PMT NO]]&lt;&gt;"",SUM(INDEX(PaymentSchedule[INTEREST],1,1):PaymentSchedule[[#This Row],[INTEREST]]),"")</f>
        <v>40931.016262433077</v>
      </c>
      <c r="L118" s="14">
        <f>IF(PaymentSchedule[[#This Row],[PMT NO]]&lt;&gt;"",SUM(INDEX(PaymentSchedule[PRINCIPAL],1,1):PaymentSchedule[[#This Row],[PRINCIPAL]]),"")</f>
        <v>15972.075776853677</v>
      </c>
    </row>
    <row r="119" spans="2:12" ht="16">
      <c r="B119" s="11">
        <f>IF(LoanIsGood,IF(ROW()-ROW(PaymentSchedule[[#Headers],[PMT NO]])&gt;ScheduledNumberOfPayments,"",ROW()-ROW(PaymentSchedule[[#Headers],[PMT NO]])),"")</f>
        <v>107</v>
      </c>
      <c r="C119" s="12">
        <f>IF(PaymentSchedule[[#This Row],[PMT NO]]&lt;&gt;"",EOMONTH(LoanStartDate,ROW(PaymentSchedule[[#This Row],[PMT NO]])-ROW(PaymentSchedule[[#Headers],[PMT NO]])-2)+DAY(LoanStartDate),"")</f>
        <v>48153</v>
      </c>
      <c r="D119" s="13">
        <f>IF(PaymentSchedule[[#This Row],[PMT NO]]&lt;&gt;"",IF(ROW()-ROW(PaymentSchedule[[#Headers],[BEGINNING BALANCE]])=1,LoanAmount,INDEX(PaymentSchedule[ENDING BALANCE],ROW()-ROW(PaymentSchedule[[#Headers],[BEGINNING BALANCE]])-1)),"")</f>
        <v>84027.92422314627</v>
      </c>
      <c r="E119" s="13">
        <f>IF(PaymentSchedule[[#This Row],[PMT NO]]&lt;&gt;"",ScheduledPayment,"")</f>
        <v>536.82162301213907</v>
      </c>
      <c r="F11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1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19" s="13">
        <f>IF(PaymentSchedule[[#This Row],[PMT NO]]&lt;&gt;"",PaymentSchedule[[#This Row],[TOTAL PAYMENT]]-PaymentSchedule[[#This Row],[INTEREST]],"")</f>
        <v>186.70527208236297</v>
      </c>
      <c r="I119" s="13">
        <f>IF(PaymentSchedule[[#This Row],[PMT NO]]&lt;&gt;"",PaymentSchedule[[#This Row],[BEGINNING BALANCE]]*(InterestRate/PaymentsPerYear),"")</f>
        <v>350.1163509297761</v>
      </c>
      <c r="J11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83841.218951063915</v>
      </c>
      <c r="K119" s="13">
        <f>IF(PaymentSchedule[[#This Row],[PMT NO]]&lt;&gt;"",SUM(INDEX(PaymentSchedule[INTEREST],1,1):PaymentSchedule[[#This Row],[INTEREST]]),"")</f>
        <v>41281.132613362854</v>
      </c>
      <c r="L119" s="14">
        <f>IF(PaymentSchedule[[#This Row],[PMT NO]]&lt;&gt;"",SUM(INDEX(PaymentSchedule[PRINCIPAL],1,1):PaymentSchedule[[#This Row],[PRINCIPAL]]),"")</f>
        <v>16158.78104893604</v>
      </c>
    </row>
    <row r="120" spans="2:12" ht="16">
      <c r="B120" s="11">
        <f>IF(LoanIsGood,IF(ROW()-ROW(PaymentSchedule[[#Headers],[PMT NO]])&gt;ScheduledNumberOfPayments,"",ROW()-ROW(PaymentSchedule[[#Headers],[PMT NO]])),"")</f>
        <v>108</v>
      </c>
      <c r="C120" s="12">
        <f>IF(PaymentSchedule[[#This Row],[PMT NO]]&lt;&gt;"",EOMONTH(LoanStartDate,ROW(PaymentSchedule[[#This Row],[PMT NO]])-ROW(PaymentSchedule[[#Headers],[PMT NO]])-2)+DAY(LoanStartDate),"")</f>
        <v>48183</v>
      </c>
      <c r="D120" s="13">
        <f>IF(PaymentSchedule[[#This Row],[PMT NO]]&lt;&gt;"",IF(ROW()-ROW(PaymentSchedule[[#Headers],[BEGINNING BALANCE]])=1,LoanAmount,INDEX(PaymentSchedule[ENDING BALANCE],ROW()-ROW(PaymentSchedule[[#Headers],[BEGINNING BALANCE]])-1)),"")</f>
        <v>83841.218951063915</v>
      </c>
      <c r="E120" s="13">
        <f>IF(PaymentSchedule[[#This Row],[PMT NO]]&lt;&gt;"",ScheduledPayment,"")</f>
        <v>536.82162301213907</v>
      </c>
      <c r="F12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20" s="13">
        <f>IF(PaymentSchedule[[#This Row],[PMT NO]]&lt;&gt;"",PaymentSchedule[[#This Row],[TOTAL PAYMENT]]-PaymentSchedule[[#This Row],[INTEREST]],"")</f>
        <v>187.48321071603942</v>
      </c>
      <c r="I120" s="13">
        <f>IF(PaymentSchedule[[#This Row],[PMT NO]]&lt;&gt;"",PaymentSchedule[[#This Row],[BEGINNING BALANCE]]*(InterestRate/PaymentsPerYear),"")</f>
        <v>349.33841229609965</v>
      </c>
      <c r="J12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83653.735740347882</v>
      </c>
      <c r="K120" s="13">
        <f>IF(PaymentSchedule[[#This Row],[PMT NO]]&lt;&gt;"",SUM(INDEX(PaymentSchedule[INTEREST],1,1):PaymentSchedule[[#This Row],[INTEREST]]),"")</f>
        <v>41630.471025658953</v>
      </c>
      <c r="L120" s="14">
        <f>IF(PaymentSchedule[[#This Row],[PMT NO]]&lt;&gt;"",SUM(INDEX(PaymentSchedule[PRINCIPAL],1,1):PaymentSchedule[[#This Row],[PRINCIPAL]]),"")</f>
        <v>16346.26425965208</v>
      </c>
    </row>
    <row r="121" spans="2:12" ht="16">
      <c r="B121" s="11">
        <f>IF(LoanIsGood,IF(ROW()-ROW(PaymentSchedule[[#Headers],[PMT NO]])&gt;ScheduledNumberOfPayments,"",ROW()-ROW(PaymentSchedule[[#Headers],[PMT NO]])),"")</f>
        <v>109</v>
      </c>
      <c r="C121" s="12">
        <f>IF(PaymentSchedule[[#This Row],[PMT NO]]&lt;&gt;"",EOMONTH(LoanStartDate,ROW(PaymentSchedule[[#This Row],[PMT NO]])-ROW(PaymentSchedule[[#Headers],[PMT NO]])-2)+DAY(LoanStartDate),"")</f>
        <v>48214</v>
      </c>
      <c r="D121" s="13">
        <f>IF(PaymentSchedule[[#This Row],[PMT NO]]&lt;&gt;"",IF(ROW()-ROW(PaymentSchedule[[#Headers],[BEGINNING BALANCE]])=1,LoanAmount,INDEX(PaymentSchedule[ENDING BALANCE],ROW()-ROW(PaymentSchedule[[#Headers],[BEGINNING BALANCE]])-1)),"")</f>
        <v>83653.735740347882</v>
      </c>
      <c r="E121" s="13">
        <f>IF(PaymentSchedule[[#This Row],[PMT NO]]&lt;&gt;"",ScheduledPayment,"")</f>
        <v>536.82162301213907</v>
      </c>
      <c r="F12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21" s="13">
        <f>IF(PaymentSchedule[[#This Row],[PMT NO]]&lt;&gt;"",PaymentSchedule[[#This Row],[TOTAL PAYMENT]]-PaymentSchedule[[#This Row],[INTEREST]],"")</f>
        <v>188.26439076068959</v>
      </c>
      <c r="I121" s="13">
        <f>IF(PaymentSchedule[[#This Row],[PMT NO]]&lt;&gt;"",PaymentSchedule[[#This Row],[BEGINNING BALANCE]]*(InterestRate/PaymentsPerYear),"")</f>
        <v>348.55723225144948</v>
      </c>
      <c r="J12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83465.471349587198</v>
      </c>
      <c r="K121" s="13">
        <f>IF(PaymentSchedule[[#This Row],[PMT NO]]&lt;&gt;"",SUM(INDEX(PaymentSchedule[INTEREST],1,1):PaymentSchedule[[#This Row],[INTEREST]]),"")</f>
        <v>41979.028257910402</v>
      </c>
      <c r="L121" s="14">
        <f>IF(PaymentSchedule[[#This Row],[PMT NO]]&lt;&gt;"",SUM(INDEX(PaymentSchedule[PRINCIPAL],1,1):PaymentSchedule[[#This Row],[PRINCIPAL]]),"")</f>
        <v>16534.528650412769</v>
      </c>
    </row>
    <row r="122" spans="2:12" ht="16">
      <c r="B122" s="11">
        <f>IF(LoanIsGood,IF(ROW()-ROW(PaymentSchedule[[#Headers],[PMT NO]])&gt;ScheduledNumberOfPayments,"",ROW()-ROW(PaymentSchedule[[#Headers],[PMT NO]])),"")</f>
        <v>110</v>
      </c>
      <c r="C122" s="12">
        <f>IF(PaymentSchedule[[#This Row],[PMT NO]]&lt;&gt;"",EOMONTH(LoanStartDate,ROW(PaymentSchedule[[#This Row],[PMT NO]])-ROW(PaymentSchedule[[#Headers],[PMT NO]])-2)+DAY(LoanStartDate),"")</f>
        <v>48245</v>
      </c>
      <c r="D122" s="13">
        <f>IF(PaymentSchedule[[#This Row],[PMT NO]]&lt;&gt;"",IF(ROW()-ROW(PaymentSchedule[[#Headers],[BEGINNING BALANCE]])=1,LoanAmount,INDEX(PaymentSchedule[ENDING BALANCE],ROW()-ROW(PaymentSchedule[[#Headers],[BEGINNING BALANCE]])-1)),"")</f>
        <v>83465.471349587198</v>
      </c>
      <c r="E122" s="13">
        <f>IF(PaymentSchedule[[#This Row],[PMT NO]]&lt;&gt;"",ScheduledPayment,"")</f>
        <v>536.82162301213907</v>
      </c>
      <c r="F12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22" s="13">
        <f>IF(PaymentSchedule[[#This Row],[PMT NO]]&lt;&gt;"",PaymentSchedule[[#This Row],[TOTAL PAYMENT]]-PaymentSchedule[[#This Row],[INTEREST]],"")</f>
        <v>189.04882572219242</v>
      </c>
      <c r="I122" s="13">
        <f>IF(PaymentSchedule[[#This Row],[PMT NO]]&lt;&gt;"",PaymentSchedule[[#This Row],[BEGINNING BALANCE]]*(InterestRate/PaymentsPerYear),"")</f>
        <v>347.77279728994665</v>
      </c>
      <c r="J12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83276.422523865011</v>
      </c>
      <c r="K122" s="13">
        <f>IF(PaymentSchedule[[#This Row],[PMT NO]]&lt;&gt;"",SUM(INDEX(PaymentSchedule[INTEREST],1,1):PaymentSchedule[[#This Row],[INTEREST]]),"")</f>
        <v>42326.801055200347</v>
      </c>
      <c r="L122" s="14">
        <f>IF(PaymentSchedule[[#This Row],[PMT NO]]&lt;&gt;"",SUM(INDEX(PaymentSchedule[PRINCIPAL],1,1):PaymentSchedule[[#This Row],[PRINCIPAL]]),"")</f>
        <v>16723.57747613496</v>
      </c>
    </row>
    <row r="123" spans="2:12" ht="16">
      <c r="B123" s="11">
        <f>IF(LoanIsGood,IF(ROW()-ROW(PaymentSchedule[[#Headers],[PMT NO]])&gt;ScheduledNumberOfPayments,"",ROW()-ROW(PaymentSchedule[[#Headers],[PMT NO]])),"")</f>
        <v>111</v>
      </c>
      <c r="C123" s="12">
        <f>IF(PaymentSchedule[[#This Row],[PMT NO]]&lt;&gt;"",EOMONTH(LoanStartDate,ROW(PaymentSchedule[[#This Row],[PMT NO]])-ROW(PaymentSchedule[[#Headers],[PMT NO]])-2)+DAY(LoanStartDate),"")</f>
        <v>48274</v>
      </c>
      <c r="D123" s="13">
        <f>IF(PaymentSchedule[[#This Row],[PMT NO]]&lt;&gt;"",IF(ROW()-ROW(PaymentSchedule[[#Headers],[BEGINNING BALANCE]])=1,LoanAmount,INDEX(PaymentSchedule[ENDING BALANCE],ROW()-ROW(PaymentSchedule[[#Headers],[BEGINNING BALANCE]])-1)),"")</f>
        <v>83276.422523865011</v>
      </c>
      <c r="E123" s="13">
        <f>IF(PaymentSchedule[[#This Row],[PMT NO]]&lt;&gt;"",ScheduledPayment,"")</f>
        <v>536.82162301213907</v>
      </c>
      <c r="F12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23" s="13">
        <f>IF(PaymentSchedule[[#This Row],[PMT NO]]&lt;&gt;"",PaymentSchedule[[#This Row],[TOTAL PAYMENT]]-PaymentSchedule[[#This Row],[INTEREST]],"")</f>
        <v>189.83652916270154</v>
      </c>
      <c r="I123" s="13">
        <f>IF(PaymentSchedule[[#This Row],[PMT NO]]&lt;&gt;"",PaymentSchedule[[#This Row],[BEGINNING BALANCE]]*(InterestRate/PaymentsPerYear),"")</f>
        <v>346.98509384943753</v>
      </c>
      <c r="J12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83086.585994702313</v>
      </c>
      <c r="K123" s="13">
        <f>IF(PaymentSchedule[[#This Row],[PMT NO]]&lt;&gt;"",SUM(INDEX(PaymentSchedule[INTEREST],1,1):PaymentSchedule[[#This Row],[INTEREST]]),"")</f>
        <v>42673.786149049782</v>
      </c>
      <c r="L123" s="14">
        <f>IF(PaymentSchedule[[#This Row],[PMT NO]]&lt;&gt;"",SUM(INDEX(PaymentSchedule[PRINCIPAL],1,1):PaymentSchedule[[#This Row],[PRINCIPAL]]),"")</f>
        <v>16913.414005297662</v>
      </c>
    </row>
    <row r="124" spans="2:12" ht="16">
      <c r="B124" s="11">
        <f>IF(LoanIsGood,IF(ROW()-ROW(PaymentSchedule[[#Headers],[PMT NO]])&gt;ScheduledNumberOfPayments,"",ROW()-ROW(PaymentSchedule[[#Headers],[PMT NO]])),"")</f>
        <v>112</v>
      </c>
      <c r="C124" s="12">
        <f>IF(PaymentSchedule[[#This Row],[PMT NO]]&lt;&gt;"",EOMONTH(LoanStartDate,ROW(PaymentSchedule[[#This Row],[PMT NO]])-ROW(PaymentSchedule[[#Headers],[PMT NO]])-2)+DAY(LoanStartDate),"")</f>
        <v>48305</v>
      </c>
      <c r="D124" s="13">
        <f>IF(PaymentSchedule[[#This Row],[PMT NO]]&lt;&gt;"",IF(ROW()-ROW(PaymentSchedule[[#Headers],[BEGINNING BALANCE]])=1,LoanAmount,INDEX(PaymentSchedule[ENDING BALANCE],ROW()-ROW(PaymentSchedule[[#Headers],[BEGINNING BALANCE]])-1)),"")</f>
        <v>83086.585994702313</v>
      </c>
      <c r="E124" s="13">
        <f>IF(PaymentSchedule[[#This Row],[PMT NO]]&lt;&gt;"",ScheduledPayment,"")</f>
        <v>536.82162301213907</v>
      </c>
      <c r="F12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24" s="13">
        <f>IF(PaymentSchedule[[#This Row],[PMT NO]]&lt;&gt;"",PaymentSchedule[[#This Row],[TOTAL PAYMENT]]-PaymentSchedule[[#This Row],[INTEREST]],"")</f>
        <v>190.62751470087943</v>
      </c>
      <c r="I124" s="13">
        <f>IF(PaymentSchedule[[#This Row],[PMT NO]]&lt;&gt;"",PaymentSchedule[[#This Row],[BEGINNING BALANCE]]*(InterestRate/PaymentsPerYear),"")</f>
        <v>346.19410831125964</v>
      </c>
      <c r="J12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82895.958480001427</v>
      </c>
      <c r="K124" s="13">
        <f>IF(PaymentSchedule[[#This Row],[PMT NO]]&lt;&gt;"",SUM(INDEX(PaymentSchedule[INTEREST],1,1):PaymentSchedule[[#This Row],[INTEREST]]),"")</f>
        <v>43019.980257361043</v>
      </c>
      <c r="L124" s="14">
        <f>IF(PaymentSchedule[[#This Row],[PMT NO]]&lt;&gt;"",SUM(INDEX(PaymentSchedule[PRINCIPAL],1,1):PaymentSchedule[[#This Row],[PRINCIPAL]]),"")</f>
        <v>17104.04151999854</v>
      </c>
    </row>
    <row r="125" spans="2:12" ht="16">
      <c r="B125" s="11">
        <f>IF(LoanIsGood,IF(ROW()-ROW(PaymentSchedule[[#Headers],[PMT NO]])&gt;ScheduledNumberOfPayments,"",ROW()-ROW(PaymentSchedule[[#Headers],[PMT NO]])),"")</f>
        <v>113</v>
      </c>
      <c r="C125" s="12">
        <f>IF(PaymentSchedule[[#This Row],[PMT NO]]&lt;&gt;"",EOMONTH(LoanStartDate,ROW(PaymentSchedule[[#This Row],[PMT NO]])-ROW(PaymentSchedule[[#Headers],[PMT NO]])-2)+DAY(LoanStartDate),"")</f>
        <v>48335</v>
      </c>
      <c r="D125" s="13">
        <f>IF(PaymentSchedule[[#This Row],[PMT NO]]&lt;&gt;"",IF(ROW()-ROW(PaymentSchedule[[#Headers],[BEGINNING BALANCE]])=1,LoanAmount,INDEX(PaymentSchedule[ENDING BALANCE],ROW()-ROW(PaymentSchedule[[#Headers],[BEGINNING BALANCE]])-1)),"")</f>
        <v>82895.958480001427</v>
      </c>
      <c r="E125" s="13">
        <f>IF(PaymentSchedule[[#This Row],[PMT NO]]&lt;&gt;"",ScheduledPayment,"")</f>
        <v>536.82162301213907</v>
      </c>
      <c r="F12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25" s="13">
        <f>IF(PaymentSchedule[[#This Row],[PMT NO]]&lt;&gt;"",PaymentSchedule[[#This Row],[TOTAL PAYMENT]]-PaymentSchedule[[#This Row],[INTEREST]],"")</f>
        <v>191.42179601213314</v>
      </c>
      <c r="I125" s="13">
        <f>IF(PaymentSchedule[[#This Row],[PMT NO]]&lt;&gt;"",PaymentSchedule[[#This Row],[BEGINNING BALANCE]]*(InterestRate/PaymentsPerYear),"")</f>
        <v>345.39982700000593</v>
      </c>
      <c r="J12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82704.536683989296</v>
      </c>
      <c r="K125" s="13">
        <f>IF(PaymentSchedule[[#This Row],[PMT NO]]&lt;&gt;"",SUM(INDEX(PaymentSchedule[INTEREST],1,1):PaymentSchedule[[#This Row],[INTEREST]]),"")</f>
        <v>43365.380084361052</v>
      </c>
      <c r="L125" s="14">
        <f>IF(PaymentSchedule[[#This Row],[PMT NO]]&lt;&gt;"",SUM(INDEX(PaymentSchedule[PRINCIPAL],1,1):PaymentSchedule[[#This Row],[PRINCIPAL]]),"")</f>
        <v>17295.463316010671</v>
      </c>
    </row>
    <row r="126" spans="2:12" ht="16">
      <c r="B126" s="11">
        <f>IF(LoanIsGood,IF(ROW()-ROW(PaymentSchedule[[#Headers],[PMT NO]])&gt;ScheduledNumberOfPayments,"",ROW()-ROW(PaymentSchedule[[#Headers],[PMT NO]])),"")</f>
        <v>114</v>
      </c>
      <c r="C126" s="12">
        <f>IF(PaymentSchedule[[#This Row],[PMT NO]]&lt;&gt;"",EOMONTH(LoanStartDate,ROW(PaymentSchedule[[#This Row],[PMT NO]])-ROW(PaymentSchedule[[#Headers],[PMT NO]])-2)+DAY(LoanStartDate),"")</f>
        <v>48366</v>
      </c>
      <c r="D126" s="13">
        <f>IF(PaymentSchedule[[#This Row],[PMT NO]]&lt;&gt;"",IF(ROW()-ROW(PaymentSchedule[[#Headers],[BEGINNING BALANCE]])=1,LoanAmount,INDEX(PaymentSchedule[ENDING BALANCE],ROW()-ROW(PaymentSchedule[[#Headers],[BEGINNING BALANCE]])-1)),"")</f>
        <v>82704.536683989296</v>
      </c>
      <c r="E126" s="13">
        <f>IF(PaymentSchedule[[#This Row],[PMT NO]]&lt;&gt;"",ScheduledPayment,"")</f>
        <v>536.82162301213907</v>
      </c>
      <c r="F12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26" s="13">
        <f>IF(PaymentSchedule[[#This Row],[PMT NO]]&lt;&gt;"",PaymentSchedule[[#This Row],[TOTAL PAYMENT]]-PaymentSchedule[[#This Row],[INTEREST]],"")</f>
        <v>192.21938682885036</v>
      </c>
      <c r="I126" s="13">
        <f>IF(PaymentSchedule[[#This Row],[PMT NO]]&lt;&gt;"",PaymentSchedule[[#This Row],[BEGINNING BALANCE]]*(InterestRate/PaymentsPerYear),"")</f>
        <v>344.60223618328871</v>
      </c>
      <c r="J12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82512.317297160451</v>
      </c>
      <c r="K126" s="13">
        <f>IF(PaymentSchedule[[#This Row],[PMT NO]]&lt;&gt;"",SUM(INDEX(PaymentSchedule[INTEREST],1,1):PaymentSchedule[[#This Row],[INTEREST]]),"")</f>
        <v>43709.982320544339</v>
      </c>
      <c r="L126" s="14">
        <f>IF(PaymentSchedule[[#This Row],[PMT NO]]&lt;&gt;"",SUM(INDEX(PaymentSchedule[PRINCIPAL],1,1):PaymentSchedule[[#This Row],[PRINCIPAL]]),"")</f>
        <v>17487.68270283952</v>
      </c>
    </row>
    <row r="127" spans="2:12" ht="16">
      <c r="B127" s="11">
        <f>IF(LoanIsGood,IF(ROW()-ROW(PaymentSchedule[[#Headers],[PMT NO]])&gt;ScheduledNumberOfPayments,"",ROW()-ROW(PaymentSchedule[[#Headers],[PMT NO]])),"")</f>
        <v>115</v>
      </c>
      <c r="C127" s="12">
        <f>IF(PaymentSchedule[[#This Row],[PMT NO]]&lt;&gt;"",EOMONTH(LoanStartDate,ROW(PaymentSchedule[[#This Row],[PMT NO]])-ROW(PaymentSchedule[[#Headers],[PMT NO]])-2)+DAY(LoanStartDate),"")</f>
        <v>48396</v>
      </c>
      <c r="D127" s="13">
        <f>IF(PaymentSchedule[[#This Row],[PMT NO]]&lt;&gt;"",IF(ROW()-ROW(PaymentSchedule[[#Headers],[BEGINNING BALANCE]])=1,LoanAmount,INDEX(PaymentSchedule[ENDING BALANCE],ROW()-ROW(PaymentSchedule[[#Headers],[BEGINNING BALANCE]])-1)),"")</f>
        <v>82512.317297160451</v>
      </c>
      <c r="E127" s="13">
        <f>IF(PaymentSchedule[[#This Row],[PMT NO]]&lt;&gt;"",ScheduledPayment,"")</f>
        <v>536.82162301213907</v>
      </c>
      <c r="F12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27" s="13">
        <f>IF(PaymentSchedule[[#This Row],[PMT NO]]&lt;&gt;"",PaymentSchedule[[#This Row],[TOTAL PAYMENT]]-PaymentSchedule[[#This Row],[INTEREST]],"")</f>
        <v>193.02030094063718</v>
      </c>
      <c r="I127" s="13">
        <f>IF(PaymentSchedule[[#This Row],[PMT NO]]&lt;&gt;"",PaymentSchedule[[#This Row],[BEGINNING BALANCE]]*(InterestRate/PaymentsPerYear),"")</f>
        <v>343.80132207150189</v>
      </c>
      <c r="J12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82319.296996219811</v>
      </c>
      <c r="K127" s="13">
        <f>IF(PaymentSchedule[[#This Row],[PMT NO]]&lt;&gt;"",SUM(INDEX(PaymentSchedule[INTEREST],1,1):PaymentSchedule[[#This Row],[INTEREST]]),"")</f>
        <v>44053.783642615839</v>
      </c>
      <c r="L127" s="14">
        <f>IF(PaymentSchedule[[#This Row],[PMT NO]]&lt;&gt;"",SUM(INDEX(PaymentSchedule[PRINCIPAL],1,1):PaymentSchedule[[#This Row],[PRINCIPAL]]),"")</f>
        <v>17680.703003780156</v>
      </c>
    </row>
    <row r="128" spans="2:12" ht="16">
      <c r="B128" s="11">
        <f>IF(LoanIsGood,IF(ROW()-ROW(PaymentSchedule[[#Headers],[PMT NO]])&gt;ScheduledNumberOfPayments,"",ROW()-ROW(PaymentSchedule[[#Headers],[PMT NO]])),"")</f>
        <v>116</v>
      </c>
      <c r="C128" s="12">
        <f>IF(PaymentSchedule[[#This Row],[PMT NO]]&lt;&gt;"",EOMONTH(LoanStartDate,ROW(PaymentSchedule[[#This Row],[PMT NO]])-ROW(PaymentSchedule[[#Headers],[PMT NO]])-2)+DAY(LoanStartDate),"")</f>
        <v>48427</v>
      </c>
      <c r="D128" s="13">
        <f>IF(PaymentSchedule[[#This Row],[PMT NO]]&lt;&gt;"",IF(ROW()-ROW(PaymentSchedule[[#Headers],[BEGINNING BALANCE]])=1,LoanAmount,INDEX(PaymentSchedule[ENDING BALANCE],ROW()-ROW(PaymentSchedule[[#Headers],[BEGINNING BALANCE]])-1)),"")</f>
        <v>82319.296996219811</v>
      </c>
      <c r="E128" s="13">
        <f>IF(PaymentSchedule[[#This Row],[PMT NO]]&lt;&gt;"",ScheduledPayment,"")</f>
        <v>536.82162301213907</v>
      </c>
      <c r="F12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28" s="13">
        <f>IF(PaymentSchedule[[#This Row],[PMT NO]]&lt;&gt;"",PaymentSchedule[[#This Row],[TOTAL PAYMENT]]-PaymentSchedule[[#This Row],[INTEREST]],"")</f>
        <v>193.82455219455653</v>
      </c>
      <c r="I128" s="13">
        <f>IF(PaymentSchedule[[#This Row],[PMT NO]]&lt;&gt;"",PaymentSchedule[[#This Row],[BEGINNING BALANCE]]*(InterestRate/PaymentsPerYear),"")</f>
        <v>342.99707081758254</v>
      </c>
      <c r="J12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82125.472444025261</v>
      </c>
      <c r="K128" s="13">
        <f>IF(PaymentSchedule[[#This Row],[PMT NO]]&lt;&gt;"",SUM(INDEX(PaymentSchedule[INTEREST],1,1):PaymentSchedule[[#This Row],[INTEREST]]),"")</f>
        <v>44396.780713433422</v>
      </c>
      <c r="L128" s="14">
        <f>IF(PaymentSchedule[[#This Row],[PMT NO]]&lt;&gt;"",SUM(INDEX(PaymentSchedule[PRINCIPAL],1,1):PaymentSchedule[[#This Row],[PRINCIPAL]]),"")</f>
        <v>17874.527555974713</v>
      </c>
    </row>
    <row r="129" spans="2:12" ht="16">
      <c r="B129" s="11">
        <f>IF(LoanIsGood,IF(ROW()-ROW(PaymentSchedule[[#Headers],[PMT NO]])&gt;ScheduledNumberOfPayments,"",ROW()-ROW(PaymentSchedule[[#Headers],[PMT NO]])),"")</f>
        <v>117</v>
      </c>
      <c r="C129" s="12">
        <f>IF(PaymentSchedule[[#This Row],[PMT NO]]&lt;&gt;"",EOMONTH(LoanStartDate,ROW(PaymentSchedule[[#This Row],[PMT NO]])-ROW(PaymentSchedule[[#Headers],[PMT NO]])-2)+DAY(LoanStartDate),"")</f>
        <v>48458</v>
      </c>
      <c r="D129" s="13">
        <f>IF(PaymentSchedule[[#This Row],[PMT NO]]&lt;&gt;"",IF(ROW()-ROW(PaymentSchedule[[#Headers],[BEGINNING BALANCE]])=1,LoanAmount,INDEX(PaymentSchedule[ENDING BALANCE],ROW()-ROW(PaymentSchedule[[#Headers],[BEGINNING BALANCE]])-1)),"")</f>
        <v>82125.472444025261</v>
      </c>
      <c r="E129" s="13">
        <f>IF(PaymentSchedule[[#This Row],[PMT NO]]&lt;&gt;"",ScheduledPayment,"")</f>
        <v>536.82162301213907</v>
      </c>
      <c r="F12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2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29" s="13">
        <f>IF(PaymentSchedule[[#This Row],[PMT NO]]&lt;&gt;"",PaymentSchedule[[#This Row],[TOTAL PAYMENT]]-PaymentSchedule[[#This Row],[INTEREST]],"")</f>
        <v>194.63215449536716</v>
      </c>
      <c r="I129" s="13">
        <f>IF(PaymentSchedule[[#This Row],[PMT NO]]&lt;&gt;"",PaymentSchedule[[#This Row],[BEGINNING BALANCE]]*(InterestRate/PaymentsPerYear),"")</f>
        <v>342.18946851677191</v>
      </c>
      <c r="J12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81930.840289529893</v>
      </c>
      <c r="K129" s="13">
        <f>IF(PaymentSchedule[[#This Row],[PMT NO]]&lt;&gt;"",SUM(INDEX(PaymentSchedule[INTEREST],1,1):PaymentSchedule[[#This Row],[INTEREST]]),"")</f>
        <v>44738.970181950193</v>
      </c>
      <c r="L129" s="14">
        <f>IF(PaymentSchedule[[#This Row],[PMT NO]]&lt;&gt;"",SUM(INDEX(PaymentSchedule[PRINCIPAL],1,1):PaymentSchedule[[#This Row],[PRINCIPAL]]),"")</f>
        <v>18069.159710470081</v>
      </c>
    </row>
    <row r="130" spans="2:12" ht="16">
      <c r="B130" s="11">
        <f>IF(LoanIsGood,IF(ROW()-ROW(PaymentSchedule[[#Headers],[PMT NO]])&gt;ScheduledNumberOfPayments,"",ROW()-ROW(PaymentSchedule[[#Headers],[PMT NO]])),"")</f>
        <v>118</v>
      </c>
      <c r="C130" s="12">
        <f>IF(PaymentSchedule[[#This Row],[PMT NO]]&lt;&gt;"",EOMONTH(LoanStartDate,ROW(PaymentSchedule[[#This Row],[PMT NO]])-ROW(PaymentSchedule[[#Headers],[PMT NO]])-2)+DAY(LoanStartDate),"")</f>
        <v>48488</v>
      </c>
      <c r="D130" s="13">
        <f>IF(PaymentSchedule[[#This Row],[PMT NO]]&lt;&gt;"",IF(ROW()-ROW(PaymentSchedule[[#Headers],[BEGINNING BALANCE]])=1,LoanAmount,INDEX(PaymentSchedule[ENDING BALANCE],ROW()-ROW(PaymentSchedule[[#Headers],[BEGINNING BALANCE]])-1)),"")</f>
        <v>81930.840289529893</v>
      </c>
      <c r="E130" s="13">
        <f>IF(PaymentSchedule[[#This Row],[PMT NO]]&lt;&gt;"",ScheduledPayment,"")</f>
        <v>536.82162301213907</v>
      </c>
      <c r="F13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30" s="13">
        <f>IF(PaymentSchedule[[#This Row],[PMT NO]]&lt;&gt;"",PaymentSchedule[[#This Row],[TOTAL PAYMENT]]-PaymentSchedule[[#This Row],[INTEREST]],"")</f>
        <v>195.44312180576452</v>
      </c>
      <c r="I130" s="13">
        <f>IF(PaymentSchedule[[#This Row],[PMT NO]]&lt;&gt;"",PaymentSchedule[[#This Row],[BEGINNING BALANCE]]*(InterestRate/PaymentsPerYear),"")</f>
        <v>341.37850120637455</v>
      </c>
      <c r="J13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81735.397167724135</v>
      </c>
      <c r="K130" s="13">
        <f>IF(PaymentSchedule[[#This Row],[PMT NO]]&lt;&gt;"",SUM(INDEX(PaymentSchedule[INTEREST],1,1):PaymentSchedule[[#This Row],[INTEREST]]),"")</f>
        <v>45080.348683156568</v>
      </c>
      <c r="L130" s="14">
        <f>IF(PaymentSchedule[[#This Row],[PMT NO]]&lt;&gt;"",SUM(INDEX(PaymentSchedule[PRINCIPAL],1,1):PaymentSchedule[[#This Row],[PRINCIPAL]]),"")</f>
        <v>18264.602832275847</v>
      </c>
    </row>
    <row r="131" spans="2:12" ht="16">
      <c r="B131" s="11">
        <f>IF(LoanIsGood,IF(ROW()-ROW(PaymentSchedule[[#Headers],[PMT NO]])&gt;ScheduledNumberOfPayments,"",ROW()-ROW(PaymentSchedule[[#Headers],[PMT NO]])),"")</f>
        <v>119</v>
      </c>
      <c r="C131" s="12">
        <f>IF(PaymentSchedule[[#This Row],[PMT NO]]&lt;&gt;"",EOMONTH(LoanStartDate,ROW(PaymentSchedule[[#This Row],[PMT NO]])-ROW(PaymentSchedule[[#Headers],[PMT NO]])-2)+DAY(LoanStartDate),"")</f>
        <v>48519</v>
      </c>
      <c r="D131" s="13">
        <f>IF(PaymentSchedule[[#This Row],[PMT NO]]&lt;&gt;"",IF(ROW()-ROW(PaymentSchedule[[#Headers],[BEGINNING BALANCE]])=1,LoanAmount,INDEX(PaymentSchedule[ENDING BALANCE],ROW()-ROW(PaymentSchedule[[#Headers],[BEGINNING BALANCE]])-1)),"")</f>
        <v>81735.397167724135</v>
      </c>
      <c r="E131" s="13">
        <f>IF(PaymentSchedule[[#This Row],[PMT NO]]&lt;&gt;"",ScheduledPayment,"")</f>
        <v>536.82162301213907</v>
      </c>
      <c r="F13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31" s="13">
        <f>IF(PaymentSchedule[[#This Row],[PMT NO]]&lt;&gt;"",PaymentSchedule[[#This Row],[TOTAL PAYMENT]]-PaymentSchedule[[#This Row],[INTEREST]],"")</f>
        <v>196.25746814662182</v>
      </c>
      <c r="I131" s="13">
        <f>IF(PaymentSchedule[[#This Row],[PMT NO]]&lt;&gt;"",PaymentSchedule[[#This Row],[BEGINNING BALANCE]]*(InterestRate/PaymentsPerYear),"")</f>
        <v>340.56415486551725</v>
      </c>
      <c r="J13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81539.139699577514</v>
      </c>
      <c r="K131" s="13">
        <f>IF(PaymentSchedule[[#This Row],[PMT NO]]&lt;&gt;"",SUM(INDEX(PaymentSchedule[INTEREST],1,1):PaymentSchedule[[#This Row],[INTEREST]]),"")</f>
        <v>45420.912838022086</v>
      </c>
      <c r="L131" s="14">
        <f>IF(PaymentSchedule[[#This Row],[PMT NO]]&lt;&gt;"",SUM(INDEX(PaymentSchedule[PRINCIPAL],1,1):PaymentSchedule[[#This Row],[PRINCIPAL]]),"")</f>
        <v>18460.860300422468</v>
      </c>
    </row>
    <row r="132" spans="2:12" ht="16">
      <c r="B132" s="11">
        <f>IF(LoanIsGood,IF(ROW()-ROW(PaymentSchedule[[#Headers],[PMT NO]])&gt;ScheduledNumberOfPayments,"",ROW()-ROW(PaymentSchedule[[#Headers],[PMT NO]])),"")</f>
        <v>120</v>
      </c>
      <c r="C132" s="12">
        <f>IF(PaymentSchedule[[#This Row],[PMT NO]]&lt;&gt;"",EOMONTH(LoanStartDate,ROW(PaymentSchedule[[#This Row],[PMT NO]])-ROW(PaymentSchedule[[#Headers],[PMT NO]])-2)+DAY(LoanStartDate),"")</f>
        <v>48549</v>
      </c>
      <c r="D132" s="13">
        <f>IF(PaymentSchedule[[#This Row],[PMT NO]]&lt;&gt;"",IF(ROW()-ROW(PaymentSchedule[[#Headers],[BEGINNING BALANCE]])=1,LoanAmount,INDEX(PaymentSchedule[ENDING BALANCE],ROW()-ROW(PaymentSchedule[[#Headers],[BEGINNING BALANCE]])-1)),"")</f>
        <v>81539.139699577514</v>
      </c>
      <c r="E132" s="13">
        <f>IF(PaymentSchedule[[#This Row],[PMT NO]]&lt;&gt;"",ScheduledPayment,"")</f>
        <v>536.82162301213907</v>
      </c>
      <c r="F13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32" s="13">
        <f>IF(PaymentSchedule[[#This Row],[PMT NO]]&lt;&gt;"",PaymentSchedule[[#This Row],[TOTAL PAYMENT]]-PaymentSchedule[[#This Row],[INTEREST]],"")</f>
        <v>197.07520759723275</v>
      </c>
      <c r="I132" s="13">
        <f>IF(PaymentSchedule[[#This Row],[PMT NO]]&lt;&gt;"",PaymentSchedule[[#This Row],[BEGINNING BALANCE]]*(InterestRate/PaymentsPerYear),"")</f>
        <v>339.74641541490632</v>
      </c>
      <c r="J13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81342.064491980287</v>
      </c>
      <c r="K132" s="13">
        <f>IF(PaymentSchedule[[#This Row],[PMT NO]]&lt;&gt;"",SUM(INDEX(PaymentSchedule[INTEREST],1,1):PaymentSchedule[[#This Row],[INTEREST]]),"")</f>
        <v>45760.659253436992</v>
      </c>
      <c r="L132" s="14">
        <f>IF(PaymentSchedule[[#This Row],[PMT NO]]&lt;&gt;"",SUM(INDEX(PaymentSchedule[PRINCIPAL],1,1):PaymentSchedule[[#This Row],[PRINCIPAL]]),"")</f>
        <v>18657.935508019702</v>
      </c>
    </row>
    <row r="133" spans="2:12" ht="16">
      <c r="B133" s="11">
        <f>IF(LoanIsGood,IF(ROW()-ROW(PaymentSchedule[[#Headers],[PMT NO]])&gt;ScheduledNumberOfPayments,"",ROW()-ROW(PaymentSchedule[[#Headers],[PMT NO]])),"")</f>
        <v>121</v>
      </c>
      <c r="C133" s="12">
        <f>IF(PaymentSchedule[[#This Row],[PMT NO]]&lt;&gt;"",EOMONTH(LoanStartDate,ROW(PaymentSchedule[[#This Row],[PMT NO]])-ROW(PaymentSchedule[[#Headers],[PMT NO]])-2)+DAY(LoanStartDate),"")</f>
        <v>48580</v>
      </c>
      <c r="D133" s="13">
        <f>IF(PaymentSchedule[[#This Row],[PMT NO]]&lt;&gt;"",IF(ROW()-ROW(PaymentSchedule[[#Headers],[BEGINNING BALANCE]])=1,LoanAmount,INDEX(PaymentSchedule[ENDING BALANCE],ROW()-ROW(PaymentSchedule[[#Headers],[BEGINNING BALANCE]])-1)),"")</f>
        <v>81342.064491980287</v>
      </c>
      <c r="E133" s="13">
        <f>IF(PaymentSchedule[[#This Row],[PMT NO]]&lt;&gt;"",ScheduledPayment,"")</f>
        <v>536.82162301213907</v>
      </c>
      <c r="F13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33" s="13">
        <f>IF(PaymentSchedule[[#This Row],[PMT NO]]&lt;&gt;"",PaymentSchedule[[#This Row],[TOTAL PAYMENT]]-PaymentSchedule[[#This Row],[INTEREST]],"")</f>
        <v>197.89635429555454</v>
      </c>
      <c r="I133" s="13">
        <f>IF(PaymentSchedule[[#This Row],[PMT NO]]&lt;&gt;"",PaymentSchedule[[#This Row],[BEGINNING BALANCE]]*(InterestRate/PaymentsPerYear),"")</f>
        <v>338.92526871658453</v>
      </c>
      <c r="J13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81144.168137684726</v>
      </c>
      <c r="K133" s="13">
        <f>IF(PaymentSchedule[[#This Row],[PMT NO]]&lt;&gt;"",SUM(INDEX(PaymentSchedule[INTEREST],1,1):PaymentSchedule[[#This Row],[INTEREST]]),"")</f>
        <v>46099.584522153578</v>
      </c>
      <c r="L133" s="14">
        <f>IF(PaymentSchedule[[#This Row],[PMT NO]]&lt;&gt;"",SUM(INDEX(PaymentSchedule[PRINCIPAL],1,1):PaymentSchedule[[#This Row],[PRINCIPAL]]),"")</f>
        <v>18855.831862315255</v>
      </c>
    </row>
    <row r="134" spans="2:12" ht="16">
      <c r="B134" s="11">
        <f>IF(LoanIsGood,IF(ROW()-ROW(PaymentSchedule[[#Headers],[PMT NO]])&gt;ScheduledNumberOfPayments,"",ROW()-ROW(PaymentSchedule[[#Headers],[PMT NO]])),"")</f>
        <v>122</v>
      </c>
      <c r="C134" s="12">
        <f>IF(PaymentSchedule[[#This Row],[PMT NO]]&lt;&gt;"",EOMONTH(LoanStartDate,ROW(PaymentSchedule[[#This Row],[PMT NO]])-ROW(PaymentSchedule[[#Headers],[PMT NO]])-2)+DAY(LoanStartDate),"")</f>
        <v>48611</v>
      </c>
      <c r="D134" s="13">
        <f>IF(PaymentSchedule[[#This Row],[PMT NO]]&lt;&gt;"",IF(ROW()-ROW(PaymentSchedule[[#Headers],[BEGINNING BALANCE]])=1,LoanAmount,INDEX(PaymentSchedule[ENDING BALANCE],ROW()-ROW(PaymentSchedule[[#Headers],[BEGINNING BALANCE]])-1)),"")</f>
        <v>81144.168137684726</v>
      </c>
      <c r="E134" s="13">
        <f>IF(PaymentSchedule[[#This Row],[PMT NO]]&lt;&gt;"",ScheduledPayment,"")</f>
        <v>536.82162301213907</v>
      </c>
      <c r="F13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34" s="13">
        <f>IF(PaymentSchedule[[#This Row],[PMT NO]]&lt;&gt;"",PaymentSchedule[[#This Row],[TOTAL PAYMENT]]-PaymentSchedule[[#This Row],[INTEREST]],"")</f>
        <v>198.7209224384527</v>
      </c>
      <c r="I134" s="13">
        <f>IF(PaymentSchedule[[#This Row],[PMT NO]]&lt;&gt;"",PaymentSchedule[[#This Row],[BEGINNING BALANCE]]*(InterestRate/PaymentsPerYear),"")</f>
        <v>338.10070057368637</v>
      </c>
      <c r="J13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80945.447215246269</v>
      </c>
      <c r="K134" s="13">
        <f>IF(PaymentSchedule[[#This Row],[PMT NO]]&lt;&gt;"",SUM(INDEX(PaymentSchedule[INTEREST],1,1):PaymentSchedule[[#This Row],[INTEREST]]),"")</f>
        <v>46437.685222727261</v>
      </c>
      <c r="L134" s="14">
        <f>IF(PaymentSchedule[[#This Row],[PMT NO]]&lt;&gt;"",SUM(INDEX(PaymentSchedule[PRINCIPAL],1,1):PaymentSchedule[[#This Row],[PRINCIPAL]]),"")</f>
        <v>19054.552784753709</v>
      </c>
    </row>
    <row r="135" spans="2:12" ht="16">
      <c r="B135" s="11">
        <f>IF(LoanIsGood,IF(ROW()-ROW(PaymentSchedule[[#Headers],[PMT NO]])&gt;ScheduledNumberOfPayments,"",ROW()-ROW(PaymentSchedule[[#Headers],[PMT NO]])),"")</f>
        <v>123</v>
      </c>
      <c r="C135" s="12">
        <f>IF(PaymentSchedule[[#This Row],[PMT NO]]&lt;&gt;"",EOMONTH(LoanStartDate,ROW(PaymentSchedule[[#This Row],[PMT NO]])-ROW(PaymentSchedule[[#Headers],[PMT NO]])-2)+DAY(LoanStartDate),"")</f>
        <v>48639</v>
      </c>
      <c r="D135" s="13">
        <f>IF(PaymentSchedule[[#This Row],[PMT NO]]&lt;&gt;"",IF(ROW()-ROW(PaymentSchedule[[#Headers],[BEGINNING BALANCE]])=1,LoanAmount,INDEX(PaymentSchedule[ENDING BALANCE],ROW()-ROW(PaymentSchedule[[#Headers],[BEGINNING BALANCE]])-1)),"")</f>
        <v>80945.447215246269</v>
      </c>
      <c r="E135" s="13">
        <f>IF(PaymentSchedule[[#This Row],[PMT NO]]&lt;&gt;"",ScheduledPayment,"")</f>
        <v>536.82162301213907</v>
      </c>
      <c r="F13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35" s="13">
        <f>IF(PaymentSchedule[[#This Row],[PMT NO]]&lt;&gt;"",PaymentSchedule[[#This Row],[TOTAL PAYMENT]]-PaymentSchedule[[#This Row],[INTEREST]],"")</f>
        <v>199.54892628194631</v>
      </c>
      <c r="I135" s="13">
        <f>IF(PaymentSchedule[[#This Row],[PMT NO]]&lt;&gt;"",PaymentSchedule[[#This Row],[BEGINNING BALANCE]]*(InterestRate/PaymentsPerYear),"")</f>
        <v>337.27269673019276</v>
      </c>
      <c r="J13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80745.898288964323</v>
      </c>
      <c r="K135" s="13">
        <f>IF(PaymentSchedule[[#This Row],[PMT NO]]&lt;&gt;"",SUM(INDEX(PaymentSchedule[INTEREST],1,1):PaymentSchedule[[#This Row],[INTEREST]]),"")</f>
        <v>46774.957919457454</v>
      </c>
      <c r="L135" s="14">
        <f>IF(PaymentSchedule[[#This Row],[PMT NO]]&lt;&gt;"",SUM(INDEX(PaymentSchedule[PRINCIPAL],1,1):PaymentSchedule[[#This Row],[PRINCIPAL]]),"")</f>
        <v>19254.101711035655</v>
      </c>
    </row>
    <row r="136" spans="2:12" ht="16">
      <c r="B136" s="11">
        <f>IF(LoanIsGood,IF(ROW()-ROW(PaymentSchedule[[#Headers],[PMT NO]])&gt;ScheduledNumberOfPayments,"",ROW()-ROW(PaymentSchedule[[#Headers],[PMT NO]])),"")</f>
        <v>124</v>
      </c>
      <c r="C136" s="12">
        <f>IF(PaymentSchedule[[#This Row],[PMT NO]]&lt;&gt;"",EOMONTH(LoanStartDate,ROW(PaymentSchedule[[#This Row],[PMT NO]])-ROW(PaymentSchedule[[#Headers],[PMT NO]])-2)+DAY(LoanStartDate),"")</f>
        <v>48670</v>
      </c>
      <c r="D136" s="13">
        <f>IF(PaymentSchedule[[#This Row],[PMT NO]]&lt;&gt;"",IF(ROW()-ROW(PaymentSchedule[[#Headers],[BEGINNING BALANCE]])=1,LoanAmount,INDEX(PaymentSchedule[ENDING BALANCE],ROW()-ROW(PaymentSchedule[[#Headers],[BEGINNING BALANCE]])-1)),"")</f>
        <v>80745.898288964323</v>
      </c>
      <c r="E136" s="13">
        <f>IF(PaymentSchedule[[#This Row],[PMT NO]]&lt;&gt;"",ScheduledPayment,"")</f>
        <v>536.82162301213907</v>
      </c>
      <c r="F13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36" s="13">
        <f>IF(PaymentSchedule[[#This Row],[PMT NO]]&lt;&gt;"",PaymentSchedule[[#This Row],[TOTAL PAYMENT]]-PaymentSchedule[[#This Row],[INTEREST]],"")</f>
        <v>200.3803801414544</v>
      </c>
      <c r="I136" s="13">
        <f>IF(PaymentSchedule[[#This Row],[PMT NO]]&lt;&gt;"",PaymentSchedule[[#This Row],[BEGINNING BALANCE]]*(InterestRate/PaymentsPerYear),"")</f>
        <v>336.44124287068468</v>
      </c>
      <c r="J13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80545.517908822862</v>
      </c>
      <c r="K136" s="13">
        <f>IF(PaymentSchedule[[#This Row],[PMT NO]]&lt;&gt;"",SUM(INDEX(PaymentSchedule[INTEREST],1,1):PaymentSchedule[[#This Row],[INTEREST]]),"")</f>
        <v>47111.39916232814</v>
      </c>
      <c r="L136" s="14">
        <f>IF(PaymentSchedule[[#This Row],[PMT NO]]&lt;&gt;"",SUM(INDEX(PaymentSchedule[PRINCIPAL],1,1):PaymentSchedule[[#This Row],[PRINCIPAL]]),"")</f>
        <v>19454.482091177109</v>
      </c>
    </row>
    <row r="137" spans="2:12" ht="16">
      <c r="B137" s="11">
        <f>IF(LoanIsGood,IF(ROW()-ROW(PaymentSchedule[[#Headers],[PMT NO]])&gt;ScheduledNumberOfPayments,"",ROW()-ROW(PaymentSchedule[[#Headers],[PMT NO]])),"")</f>
        <v>125</v>
      </c>
      <c r="C137" s="12">
        <f>IF(PaymentSchedule[[#This Row],[PMT NO]]&lt;&gt;"",EOMONTH(LoanStartDate,ROW(PaymentSchedule[[#This Row],[PMT NO]])-ROW(PaymentSchedule[[#Headers],[PMT NO]])-2)+DAY(LoanStartDate),"")</f>
        <v>48700</v>
      </c>
      <c r="D137" s="13">
        <f>IF(PaymentSchedule[[#This Row],[PMT NO]]&lt;&gt;"",IF(ROW()-ROW(PaymentSchedule[[#Headers],[BEGINNING BALANCE]])=1,LoanAmount,INDEX(PaymentSchedule[ENDING BALANCE],ROW()-ROW(PaymentSchedule[[#Headers],[BEGINNING BALANCE]])-1)),"")</f>
        <v>80545.517908822862</v>
      </c>
      <c r="E137" s="13">
        <f>IF(PaymentSchedule[[#This Row],[PMT NO]]&lt;&gt;"",ScheduledPayment,"")</f>
        <v>536.82162301213907</v>
      </c>
      <c r="F13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37" s="13">
        <f>IF(PaymentSchedule[[#This Row],[PMT NO]]&lt;&gt;"",PaymentSchedule[[#This Row],[TOTAL PAYMENT]]-PaymentSchedule[[#This Row],[INTEREST]],"")</f>
        <v>201.21529839204379</v>
      </c>
      <c r="I137" s="13">
        <f>IF(PaymentSchedule[[#This Row],[PMT NO]]&lt;&gt;"",PaymentSchedule[[#This Row],[BEGINNING BALANCE]]*(InterestRate/PaymentsPerYear),"")</f>
        <v>335.60632462009528</v>
      </c>
      <c r="J13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80344.302610430823</v>
      </c>
      <c r="K137" s="13">
        <f>IF(PaymentSchedule[[#This Row],[PMT NO]]&lt;&gt;"",SUM(INDEX(PaymentSchedule[INTEREST],1,1):PaymentSchedule[[#This Row],[INTEREST]]),"")</f>
        <v>47447.005486948234</v>
      </c>
      <c r="L137" s="14">
        <f>IF(PaymentSchedule[[#This Row],[PMT NO]]&lt;&gt;"",SUM(INDEX(PaymentSchedule[PRINCIPAL],1,1):PaymentSchedule[[#This Row],[PRINCIPAL]]),"")</f>
        <v>19655.697389569152</v>
      </c>
    </row>
    <row r="138" spans="2:12" ht="16">
      <c r="B138" s="11">
        <f>IF(LoanIsGood,IF(ROW()-ROW(PaymentSchedule[[#Headers],[PMT NO]])&gt;ScheduledNumberOfPayments,"",ROW()-ROW(PaymentSchedule[[#Headers],[PMT NO]])),"")</f>
        <v>126</v>
      </c>
      <c r="C138" s="12">
        <f>IF(PaymentSchedule[[#This Row],[PMT NO]]&lt;&gt;"",EOMONTH(LoanStartDate,ROW(PaymentSchedule[[#This Row],[PMT NO]])-ROW(PaymentSchedule[[#Headers],[PMT NO]])-2)+DAY(LoanStartDate),"")</f>
        <v>48731</v>
      </c>
      <c r="D138" s="13">
        <f>IF(PaymentSchedule[[#This Row],[PMT NO]]&lt;&gt;"",IF(ROW()-ROW(PaymentSchedule[[#Headers],[BEGINNING BALANCE]])=1,LoanAmount,INDEX(PaymentSchedule[ENDING BALANCE],ROW()-ROW(PaymentSchedule[[#Headers],[BEGINNING BALANCE]])-1)),"")</f>
        <v>80344.302610430823</v>
      </c>
      <c r="E138" s="13">
        <f>IF(PaymentSchedule[[#This Row],[PMT NO]]&lt;&gt;"",ScheduledPayment,"")</f>
        <v>536.82162301213907</v>
      </c>
      <c r="F13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38" s="13">
        <f>IF(PaymentSchedule[[#This Row],[PMT NO]]&lt;&gt;"",PaymentSchedule[[#This Row],[TOTAL PAYMENT]]-PaymentSchedule[[#This Row],[INTEREST]],"")</f>
        <v>202.05369546867729</v>
      </c>
      <c r="I138" s="13">
        <f>IF(PaymentSchedule[[#This Row],[PMT NO]]&lt;&gt;"",PaymentSchedule[[#This Row],[BEGINNING BALANCE]]*(InterestRate/PaymentsPerYear),"")</f>
        <v>334.76792754346178</v>
      </c>
      <c r="J13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80142.24891496214</v>
      </c>
      <c r="K138" s="13">
        <f>IF(PaymentSchedule[[#This Row],[PMT NO]]&lt;&gt;"",SUM(INDEX(PaymentSchedule[INTEREST],1,1):PaymentSchedule[[#This Row],[INTEREST]]),"")</f>
        <v>47781.773414491698</v>
      </c>
      <c r="L138" s="14">
        <f>IF(PaymentSchedule[[#This Row],[PMT NO]]&lt;&gt;"",SUM(INDEX(PaymentSchedule[PRINCIPAL],1,1):PaymentSchedule[[#This Row],[PRINCIPAL]]),"")</f>
        <v>19857.751085037828</v>
      </c>
    </row>
    <row r="139" spans="2:12" ht="16">
      <c r="B139" s="11">
        <f>IF(LoanIsGood,IF(ROW()-ROW(PaymentSchedule[[#Headers],[PMT NO]])&gt;ScheduledNumberOfPayments,"",ROW()-ROW(PaymentSchedule[[#Headers],[PMT NO]])),"")</f>
        <v>127</v>
      </c>
      <c r="C139" s="12">
        <f>IF(PaymentSchedule[[#This Row],[PMT NO]]&lt;&gt;"",EOMONTH(LoanStartDate,ROW(PaymentSchedule[[#This Row],[PMT NO]])-ROW(PaymentSchedule[[#Headers],[PMT NO]])-2)+DAY(LoanStartDate),"")</f>
        <v>48761</v>
      </c>
      <c r="D139" s="13">
        <f>IF(PaymentSchedule[[#This Row],[PMT NO]]&lt;&gt;"",IF(ROW()-ROW(PaymentSchedule[[#Headers],[BEGINNING BALANCE]])=1,LoanAmount,INDEX(PaymentSchedule[ENDING BALANCE],ROW()-ROW(PaymentSchedule[[#Headers],[BEGINNING BALANCE]])-1)),"")</f>
        <v>80142.24891496214</v>
      </c>
      <c r="E139" s="13">
        <f>IF(PaymentSchedule[[#This Row],[PMT NO]]&lt;&gt;"",ScheduledPayment,"")</f>
        <v>536.82162301213907</v>
      </c>
      <c r="F13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3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39" s="13">
        <f>IF(PaymentSchedule[[#This Row],[PMT NO]]&lt;&gt;"",PaymentSchedule[[#This Row],[TOTAL PAYMENT]]-PaymentSchedule[[#This Row],[INTEREST]],"")</f>
        <v>202.89558586646348</v>
      </c>
      <c r="I139" s="13">
        <f>IF(PaymentSchedule[[#This Row],[PMT NO]]&lt;&gt;"",PaymentSchedule[[#This Row],[BEGINNING BALANCE]]*(InterestRate/PaymentsPerYear),"")</f>
        <v>333.92603714567559</v>
      </c>
      <c r="J13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79939.353329095669</v>
      </c>
      <c r="K139" s="13">
        <f>IF(PaymentSchedule[[#This Row],[PMT NO]]&lt;&gt;"",SUM(INDEX(PaymentSchedule[INTEREST],1,1):PaymentSchedule[[#This Row],[INTEREST]]),"")</f>
        <v>48115.699451637374</v>
      </c>
      <c r="L139" s="14">
        <f>IF(PaymentSchedule[[#This Row],[PMT NO]]&lt;&gt;"",SUM(INDEX(PaymentSchedule[PRINCIPAL],1,1):PaymentSchedule[[#This Row],[PRINCIPAL]]),"")</f>
        <v>20060.646670904291</v>
      </c>
    </row>
    <row r="140" spans="2:12" ht="16">
      <c r="B140" s="11">
        <f>IF(LoanIsGood,IF(ROW()-ROW(PaymentSchedule[[#Headers],[PMT NO]])&gt;ScheduledNumberOfPayments,"",ROW()-ROW(PaymentSchedule[[#Headers],[PMT NO]])),"")</f>
        <v>128</v>
      </c>
      <c r="C140" s="12">
        <f>IF(PaymentSchedule[[#This Row],[PMT NO]]&lt;&gt;"",EOMONTH(LoanStartDate,ROW(PaymentSchedule[[#This Row],[PMT NO]])-ROW(PaymentSchedule[[#Headers],[PMT NO]])-2)+DAY(LoanStartDate),"")</f>
        <v>48792</v>
      </c>
      <c r="D140" s="13">
        <f>IF(PaymentSchedule[[#This Row],[PMT NO]]&lt;&gt;"",IF(ROW()-ROW(PaymentSchedule[[#Headers],[BEGINNING BALANCE]])=1,LoanAmount,INDEX(PaymentSchedule[ENDING BALANCE],ROW()-ROW(PaymentSchedule[[#Headers],[BEGINNING BALANCE]])-1)),"")</f>
        <v>79939.353329095669</v>
      </c>
      <c r="E140" s="13">
        <f>IF(PaymentSchedule[[#This Row],[PMT NO]]&lt;&gt;"",ScheduledPayment,"")</f>
        <v>536.82162301213907</v>
      </c>
      <c r="F14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40" s="13">
        <f>IF(PaymentSchedule[[#This Row],[PMT NO]]&lt;&gt;"",PaymentSchedule[[#This Row],[TOTAL PAYMENT]]-PaymentSchedule[[#This Row],[INTEREST]],"")</f>
        <v>203.74098414090713</v>
      </c>
      <c r="I140" s="13">
        <f>IF(PaymentSchedule[[#This Row],[PMT NO]]&lt;&gt;"",PaymentSchedule[[#This Row],[BEGINNING BALANCE]]*(InterestRate/PaymentsPerYear),"")</f>
        <v>333.08063887123194</v>
      </c>
      <c r="J14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79735.612344954759</v>
      </c>
      <c r="K140" s="13">
        <f>IF(PaymentSchedule[[#This Row],[PMT NO]]&lt;&gt;"",SUM(INDEX(PaymentSchedule[INTEREST],1,1):PaymentSchedule[[#This Row],[INTEREST]]),"")</f>
        <v>48448.780090508604</v>
      </c>
      <c r="L140" s="14">
        <f>IF(PaymentSchedule[[#This Row],[PMT NO]]&lt;&gt;"",SUM(INDEX(PaymentSchedule[PRINCIPAL],1,1):PaymentSchedule[[#This Row],[PRINCIPAL]]),"")</f>
        <v>20264.387655045197</v>
      </c>
    </row>
    <row r="141" spans="2:12" ht="16">
      <c r="B141" s="11">
        <f>IF(LoanIsGood,IF(ROW()-ROW(PaymentSchedule[[#Headers],[PMT NO]])&gt;ScheduledNumberOfPayments,"",ROW()-ROW(PaymentSchedule[[#Headers],[PMT NO]])),"")</f>
        <v>129</v>
      </c>
      <c r="C141" s="12">
        <f>IF(PaymentSchedule[[#This Row],[PMT NO]]&lt;&gt;"",EOMONTH(LoanStartDate,ROW(PaymentSchedule[[#This Row],[PMT NO]])-ROW(PaymentSchedule[[#Headers],[PMT NO]])-2)+DAY(LoanStartDate),"")</f>
        <v>48823</v>
      </c>
      <c r="D141" s="13">
        <f>IF(PaymentSchedule[[#This Row],[PMT NO]]&lt;&gt;"",IF(ROW()-ROW(PaymentSchedule[[#Headers],[BEGINNING BALANCE]])=1,LoanAmount,INDEX(PaymentSchedule[ENDING BALANCE],ROW()-ROW(PaymentSchedule[[#Headers],[BEGINNING BALANCE]])-1)),"")</f>
        <v>79735.612344954759</v>
      </c>
      <c r="E141" s="13">
        <f>IF(PaymentSchedule[[#This Row],[PMT NO]]&lt;&gt;"",ScheduledPayment,"")</f>
        <v>536.82162301213907</v>
      </c>
      <c r="F14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41" s="13">
        <f>IF(PaymentSchedule[[#This Row],[PMT NO]]&lt;&gt;"",PaymentSchedule[[#This Row],[TOTAL PAYMENT]]-PaymentSchedule[[#This Row],[INTEREST]],"")</f>
        <v>204.58990490816092</v>
      </c>
      <c r="I141" s="13">
        <f>IF(PaymentSchedule[[#This Row],[PMT NO]]&lt;&gt;"",PaymentSchedule[[#This Row],[BEGINNING BALANCE]]*(InterestRate/PaymentsPerYear),"")</f>
        <v>332.23171810397815</v>
      </c>
      <c r="J14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79531.022440046596</v>
      </c>
      <c r="K141" s="13">
        <f>IF(PaymentSchedule[[#This Row],[PMT NO]]&lt;&gt;"",SUM(INDEX(PaymentSchedule[INTEREST],1,1):PaymentSchedule[[#This Row],[INTEREST]]),"")</f>
        <v>48781.01180861258</v>
      </c>
      <c r="L141" s="14">
        <f>IF(PaymentSchedule[[#This Row],[PMT NO]]&lt;&gt;"",SUM(INDEX(PaymentSchedule[PRINCIPAL],1,1):PaymentSchedule[[#This Row],[PRINCIPAL]]),"")</f>
        <v>20468.977559953357</v>
      </c>
    </row>
    <row r="142" spans="2:12" ht="16">
      <c r="B142" s="11">
        <f>IF(LoanIsGood,IF(ROW()-ROW(PaymentSchedule[[#Headers],[PMT NO]])&gt;ScheduledNumberOfPayments,"",ROW()-ROW(PaymentSchedule[[#Headers],[PMT NO]])),"")</f>
        <v>130</v>
      </c>
      <c r="C142" s="12">
        <f>IF(PaymentSchedule[[#This Row],[PMT NO]]&lt;&gt;"",EOMONTH(LoanStartDate,ROW(PaymentSchedule[[#This Row],[PMT NO]])-ROW(PaymentSchedule[[#Headers],[PMT NO]])-2)+DAY(LoanStartDate),"")</f>
        <v>48853</v>
      </c>
      <c r="D142" s="13">
        <f>IF(PaymentSchedule[[#This Row],[PMT NO]]&lt;&gt;"",IF(ROW()-ROW(PaymentSchedule[[#Headers],[BEGINNING BALANCE]])=1,LoanAmount,INDEX(PaymentSchedule[ENDING BALANCE],ROW()-ROW(PaymentSchedule[[#Headers],[BEGINNING BALANCE]])-1)),"")</f>
        <v>79531.022440046596</v>
      </c>
      <c r="E142" s="13">
        <f>IF(PaymentSchedule[[#This Row],[PMT NO]]&lt;&gt;"",ScheduledPayment,"")</f>
        <v>536.82162301213907</v>
      </c>
      <c r="F14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42" s="13">
        <f>IF(PaymentSchedule[[#This Row],[PMT NO]]&lt;&gt;"",PaymentSchedule[[#This Row],[TOTAL PAYMENT]]-PaymentSchedule[[#This Row],[INTEREST]],"")</f>
        <v>205.44236284527824</v>
      </c>
      <c r="I142" s="13">
        <f>IF(PaymentSchedule[[#This Row],[PMT NO]]&lt;&gt;"",PaymentSchedule[[#This Row],[BEGINNING BALANCE]]*(InterestRate/PaymentsPerYear),"")</f>
        <v>331.37926016686083</v>
      </c>
      <c r="J14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79325.580077201317</v>
      </c>
      <c r="K142" s="13">
        <f>IF(PaymentSchedule[[#This Row],[PMT NO]]&lt;&gt;"",SUM(INDEX(PaymentSchedule[INTEREST],1,1):PaymentSchedule[[#This Row],[INTEREST]]),"")</f>
        <v>49112.391068779441</v>
      </c>
      <c r="L142" s="14">
        <f>IF(PaymentSchedule[[#This Row],[PMT NO]]&lt;&gt;"",SUM(INDEX(PaymentSchedule[PRINCIPAL],1,1):PaymentSchedule[[#This Row],[PRINCIPAL]]),"")</f>
        <v>20674.419922798636</v>
      </c>
    </row>
    <row r="143" spans="2:12" ht="16">
      <c r="B143" s="11">
        <f>IF(LoanIsGood,IF(ROW()-ROW(PaymentSchedule[[#Headers],[PMT NO]])&gt;ScheduledNumberOfPayments,"",ROW()-ROW(PaymentSchedule[[#Headers],[PMT NO]])),"")</f>
        <v>131</v>
      </c>
      <c r="C143" s="12">
        <f>IF(PaymentSchedule[[#This Row],[PMT NO]]&lt;&gt;"",EOMONTH(LoanStartDate,ROW(PaymentSchedule[[#This Row],[PMT NO]])-ROW(PaymentSchedule[[#Headers],[PMT NO]])-2)+DAY(LoanStartDate),"")</f>
        <v>48884</v>
      </c>
      <c r="D143" s="13">
        <f>IF(PaymentSchedule[[#This Row],[PMT NO]]&lt;&gt;"",IF(ROW()-ROW(PaymentSchedule[[#Headers],[BEGINNING BALANCE]])=1,LoanAmount,INDEX(PaymentSchedule[ENDING BALANCE],ROW()-ROW(PaymentSchedule[[#Headers],[BEGINNING BALANCE]])-1)),"")</f>
        <v>79325.580077201317</v>
      </c>
      <c r="E143" s="13">
        <f>IF(PaymentSchedule[[#This Row],[PMT NO]]&lt;&gt;"",ScheduledPayment,"")</f>
        <v>536.82162301213907</v>
      </c>
      <c r="F14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43" s="13">
        <f>IF(PaymentSchedule[[#This Row],[PMT NO]]&lt;&gt;"",PaymentSchedule[[#This Row],[TOTAL PAYMENT]]-PaymentSchedule[[#This Row],[INTEREST]],"")</f>
        <v>206.29837269046692</v>
      </c>
      <c r="I143" s="13">
        <f>IF(PaymentSchedule[[#This Row],[PMT NO]]&lt;&gt;"",PaymentSchedule[[#This Row],[BEGINNING BALANCE]]*(InterestRate/PaymentsPerYear),"")</f>
        <v>330.52325032167215</v>
      </c>
      <c r="J14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79119.281704510853</v>
      </c>
      <c r="K143" s="13">
        <f>IF(PaymentSchedule[[#This Row],[PMT NO]]&lt;&gt;"",SUM(INDEX(PaymentSchedule[INTEREST],1,1):PaymentSchedule[[#This Row],[INTEREST]]),"")</f>
        <v>49442.914319101117</v>
      </c>
      <c r="L143" s="14">
        <f>IF(PaymentSchedule[[#This Row],[PMT NO]]&lt;&gt;"",SUM(INDEX(PaymentSchedule[PRINCIPAL],1,1):PaymentSchedule[[#This Row],[PRINCIPAL]]),"")</f>
        <v>20880.718295489103</v>
      </c>
    </row>
    <row r="144" spans="2:12" ht="16">
      <c r="B144" s="11">
        <f>IF(LoanIsGood,IF(ROW()-ROW(PaymentSchedule[[#Headers],[PMT NO]])&gt;ScheduledNumberOfPayments,"",ROW()-ROW(PaymentSchedule[[#Headers],[PMT NO]])),"")</f>
        <v>132</v>
      </c>
      <c r="C144" s="12">
        <f>IF(PaymentSchedule[[#This Row],[PMT NO]]&lt;&gt;"",EOMONTH(LoanStartDate,ROW(PaymentSchedule[[#This Row],[PMT NO]])-ROW(PaymentSchedule[[#Headers],[PMT NO]])-2)+DAY(LoanStartDate),"")</f>
        <v>48914</v>
      </c>
      <c r="D144" s="13">
        <f>IF(PaymentSchedule[[#This Row],[PMT NO]]&lt;&gt;"",IF(ROW()-ROW(PaymentSchedule[[#Headers],[BEGINNING BALANCE]])=1,LoanAmount,INDEX(PaymentSchedule[ENDING BALANCE],ROW()-ROW(PaymentSchedule[[#Headers],[BEGINNING BALANCE]])-1)),"")</f>
        <v>79119.281704510853</v>
      </c>
      <c r="E144" s="13">
        <f>IF(PaymentSchedule[[#This Row],[PMT NO]]&lt;&gt;"",ScheduledPayment,"")</f>
        <v>536.82162301213907</v>
      </c>
      <c r="F14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44" s="13">
        <f>IF(PaymentSchedule[[#This Row],[PMT NO]]&lt;&gt;"",PaymentSchedule[[#This Row],[TOTAL PAYMENT]]-PaymentSchedule[[#This Row],[INTEREST]],"")</f>
        <v>207.15794924334386</v>
      </c>
      <c r="I144" s="13">
        <f>IF(PaymentSchedule[[#This Row],[PMT NO]]&lt;&gt;"",PaymentSchedule[[#This Row],[BEGINNING BALANCE]]*(InterestRate/PaymentsPerYear),"")</f>
        <v>329.66367376879521</v>
      </c>
      <c r="J14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78912.123755267516</v>
      </c>
      <c r="K144" s="13">
        <f>IF(PaymentSchedule[[#This Row],[PMT NO]]&lt;&gt;"",SUM(INDEX(PaymentSchedule[INTEREST],1,1):PaymentSchedule[[#This Row],[INTEREST]]),"")</f>
        <v>49772.577992869912</v>
      </c>
      <c r="L144" s="14">
        <f>IF(PaymentSchedule[[#This Row],[PMT NO]]&lt;&gt;"",SUM(INDEX(PaymentSchedule[PRINCIPAL],1,1):PaymentSchedule[[#This Row],[PRINCIPAL]]),"")</f>
        <v>21087.876244732448</v>
      </c>
    </row>
    <row r="145" spans="2:12" ht="16">
      <c r="B145" s="11">
        <f>IF(LoanIsGood,IF(ROW()-ROW(PaymentSchedule[[#Headers],[PMT NO]])&gt;ScheduledNumberOfPayments,"",ROW()-ROW(PaymentSchedule[[#Headers],[PMT NO]])),"")</f>
        <v>133</v>
      </c>
      <c r="C145" s="12">
        <f>IF(PaymentSchedule[[#This Row],[PMT NO]]&lt;&gt;"",EOMONTH(LoanStartDate,ROW(PaymentSchedule[[#This Row],[PMT NO]])-ROW(PaymentSchedule[[#Headers],[PMT NO]])-2)+DAY(LoanStartDate),"")</f>
        <v>48945</v>
      </c>
      <c r="D145" s="13">
        <f>IF(PaymentSchedule[[#This Row],[PMT NO]]&lt;&gt;"",IF(ROW()-ROW(PaymentSchedule[[#Headers],[BEGINNING BALANCE]])=1,LoanAmount,INDEX(PaymentSchedule[ENDING BALANCE],ROW()-ROW(PaymentSchedule[[#Headers],[BEGINNING BALANCE]])-1)),"")</f>
        <v>78912.123755267516</v>
      </c>
      <c r="E145" s="13">
        <f>IF(PaymentSchedule[[#This Row],[PMT NO]]&lt;&gt;"",ScheduledPayment,"")</f>
        <v>536.82162301213907</v>
      </c>
      <c r="F14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45" s="13">
        <f>IF(PaymentSchedule[[#This Row],[PMT NO]]&lt;&gt;"",PaymentSchedule[[#This Row],[TOTAL PAYMENT]]-PaymentSchedule[[#This Row],[INTEREST]],"")</f>
        <v>208.02110736519109</v>
      </c>
      <c r="I145" s="13">
        <f>IF(PaymentSchedule[[#This Row],[PMT NO]]&lt;&gt;"",PaymentSchedule[[#This Row],[BEGINNING BALANCE]]*(InterestRate/PaymentsPerYear),"")</f>
        <v>328.80051564694799</v>
      </c>
      <c r="J14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78704.102647902328</v>
      </c>
      <c r="K145" s="13">
        <f>IF(PaymentSchedule[[#This Row],[PMT NO]]&lt;&gt;"",SUM(INDEX(PaymentSchedule[INTEREST],1,1):PaymentSchedule[[#This Row],[INTEREST]]),"")</f>
        <v>50101.378508516857</v>
      </c>
      <c r="L145" s="14">
        <f>IF(PaymentSchedule[[#This Row],[PMT NO]]&lt;&gt;"",SUM(INDEX(PaymentSchedule[PRINCIPAL],1,1):PaymentSchedule[[#This Row],[PRINCIPAL]]),"")</f>
        <v>21295.89735209764</v>
      </c>
    </row>
    <row r="146" spans="2:12" ht="16">
      <c r="B146" s="11">
        <f>IF(LoanIsGood,IF(ROW()-ROW(PaymentSchedule[[#Headers],[PMT NO]])&gt;ScheduledNumberOfPayments,"",ROW()-ROW(PaymentSchedule[[#Headers],[PMT NO]])),"")</f>
        <v>134</v>
      </c>
      <c r="C146" s="12">
        <f>IF(PaymentSchedule[[#This Row],[PMT NO]]&lt;&gt;"",EOMONTH(LoanStartDate,ROW(PaymentSchedule[[#This Row],[PMT NO]])-ROW(PaymentSchedule[[#Headers],[PMT NO]])-2)+DAY(LoanStartDate),"")</f>
        <v>48976</v>
      </c>
      <c r="D146" s="13">
        <f>IF(PaymentSchedule[[#This Row],[PMT NO]]&lt;&gt;"",IF(ROW()-ROW(PaymentSchedule[[#Headers],[BEGINNING BALANCE]])=1,LoanAmount,INDEX(PaymentSchedule[ENDING BALANCE],ROW()-ROW(PaymentSchedule[[#Headers],[BEGINNING BALANCE]])-1)),"")</f>
        <v>78704.102647902328</v>
      </c>
      <c r="E146" s="13">
        <f>IF(PaymentSchedule[[#This Row],[PMT NO]]&lt;&gt;"",ScheduledPayment,"")</f>
        <v>536.82162301213907</v>
      </c>
      <c r="F14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46" s="13">
        <f>IF(PaymentSchedule[[#This Row],[PMT NO]]&lt;&gt;"",PaymentSchedule[[#This Row],[TOTAL PAYMENT]]-PaymentSchedule[[#This Row],[INTEREST]],"")</f>
        <v>208.88786197921269</v>
      </c>
      <c r="I146" s="13">
        <f>IF(PaymentSchedule[[#This Row],[PMT NO]]&lt;&gt;"",PaymentSchedule[[#This Row],[BEGINNING BALANCE]]*(InterestRate/PaymentsPerYear),"")</f>
        <v>327.93376103292638</v>
      </c>
      <c r="J14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78495.214785923119</v>
      </c>
      <c r="K146" s="13">
        <f>IF(PaymentSchedule[[#This Row],[PMT NO]]&lt;&gt;"",SUM(INDEX(PaymentSchedule[INTEREST],1,1):PaymentSchedule[[#This Row],[INTEREST]]),"")</f>
        <v>50429.31226954978</v>
      </c>
      <c r="L146" s="14">
        <f>IF(PaymentSchedule[[#This Row],[PMT NO]]&lt;&gt;"",SUM(INDEX(PaymentSchedule[PRINCIPAL],1,1):PaymentSchedule[[#This Row],[PRINCIPAL]]),"")</f>
        <v>21504.785214076852</v>
      </c>
    </row>
    <row r="147" spans="2:12" ht="16">
      <c r="B147" s="11">
        <f>IF(LoanIsGood,IF(ROW()-ROW(PaymentSchedule[[#Headers],[PMT NO]])&gt;ScheduledNumberOfPayments,"",ROW()-ROW(PaymentSchedule[[#Headers],[PMT NO]])),"")</f>
        <v>135</v>
      </c>
      <c r="C147" s="12">
        <f>IF(PaymentSchedule[[#This Row],[PMT NO]]&lt;&gt;"",EOMONTH(LoanStartDate,ROW(PaymentSchedule[[#This Row],[PMT NO]])-ROW(PaymentSchedule[[#Headers],[PMT NO]])-2)+DAY(LoanStartDate),"")</f>
        <v>49004</v>
      </c>
      <c r="D147" s="13">
        <f>IF(PaymentSchedule[[#This Row],[PMT NO]]&lt;&gt;"",IF(ROW()-ROW(PaymentSchedule[[#Headers],[BEGINNING BALANCE]])=1,LoanAmount,INDEX(PaymentSchedule[ENDING BALANCE],ROW()-ROW(PaymentSchedule[[#Headers],[BEGINNING BALANCE]])-1)),"")</f>
        <v>78495.214785923119</v>
      </c>
      <c r="E147" s="13">
        <f>IF(PaymentSchedule[[#This Row],[PMT NO]]&lt;&gt;"",ScheduledPayment,"")</f>
        <v>536.82162301213907</v>
      </c>
      <c r="F14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47" s="13">
        <f>IF(PaymentSchedule[[#This Row],[PMT NO]]&lt;&gt;"",PaymentSchedule[[#This Row],[TOTAL PAYMENT]]-PaymentSchedule[[#This Row],[INTEREST]],"")</f>
        <v>209.75822807079277</v>
      </c>
      <c r="I147" s="13">
        <f>IF(PaymentSchedule[[#This Row],[PMT NO]]&lt;&gt;"",PaymentSchedule[[#This Row],[BEGINNING BALANCE]]*(InterestRate/PaymentsPerYear),"")</f>
        <v>327.0633949413463</v>
      </c>
      <c r="J14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78285.456557852332</v>
      </c>
      <c r="K147" s="13">
        <f>IF(PaymentSchedule[[#This Row],[PMT NO]]&lt;&gt;"",SUM(INDEX(PaymentSchedule[INTEREST],1,1):PaymentSchedule[[#This Row],[INTEREST]]),"")</f>
        <v>50756.375664491126</v>
      </c>
      <c r="L147" s="14">
        <f>IF(PaymentSchedule[[#This Row],[PMT NO]]&lt;&gt;"",SUM(INDEX(PaymentSchedule[PRINCIPAL],1,1):PaymentSchedule[[#This Row],[PRINCIPAL]]),"")</f>
        <v>21714.543442147646</v>
      </c>
    </row>
    <row r="148" spans="2:12" ht="16">
      <c r="B148" s="11">
        <f>IF(LoanIsGood,IF(ROW()-ROW(PaymentSchedule[[#Headers],[PMT NO]])&gt;ScheduledNumberOfPayments,"",ROW()-ROW(PaymentSchedule[[#Headers],[PMT NO]])),"")</f>
        <v>136</v>
      </c>
      <c r="C148" s="12">
        <f>IF(PaymentSchedule[[#This Row],[PMT NO]]&lt;&gt;"",EOMONTH(LoanStartDate,ROW(PaymentSchedule[[#This Row],[PMT NO]])-ROW(PaymentSchedule[[#Headers],[PMT NO]])-2)+DAY(LoanStartDate),"")</f>
        <v>49035</v>
      </c>
      <c r="D148" s="13">
        <f>IF(PaymentSchedule[[#This Row],[PMT NO]]&lt;&gt;"",IF(ROW()-ROW(PaymentSchedule[[#Headers],[BEGINNING BALANCE]])=1,LoanAmount,INDEX(PaymentSchedule[ENDING BALANCE],ROW()-ROW(PaymentSchedule[[#Headers],[BEGINNING BALANCE]])-1)),"")</f>
        <v>78285.456557852332</v>
      </c>
      <c r="E148" s="13">
        <f>IF(PaymentSchedule[[#This Row],[PMT NO]]&lt;&gt;"",ScheduledPayment,"")</f>
        <v>536.82162301213907</v>
      </c>
      <c r="F14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48" s="13">
        <f>IF(PaymentSchedule[[#This Row],[PMT NO]]&lt;&gt;"",PaymentSchedule[[#This Row],[TOTAL PAYMENT]]-PaymentSchedule[[#This Row],[INTEREST]],"")</f>
        <v>210.63222068775434</v>
      </c>
      <c r="I148" s="13">
        <f>IF(PaymentSchedule[[#This Row],[PMT NO]]&lt;&gt;"",PaymentSchedule[[#This Row],[BEGINNING BALANCE]]*(InterestRate/PaymentsPerYear),"")</f>
        <v>326.18940232438473</v>
      </c>
      <c r="J14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78074.82433716458</v>
      </c>
      <c r="K148" s="13">
        <f>IF(PaymentSchedule[[#This Row],[PMT NO]]&lt;&gt;"",SUM(INDEX(PaymentSchedule[INTEREST],1,1):PaymentSchedule[[#This Row],[INTEREST]]),"")</f>
        <v>51082.565066815514</v>
      </c>
      <c r="L148" s="14">
        <f>IF(PaymentSchedule[[#This Row],[PMT NO]]&lt;&gt;"",SUM(INDEX(PaymentSchedule[PRINCIPAL],1,1):PaymentSchedule[[#This Row],[PRINCIPAL]]),"")</f>
        <v>21925.175662835401</v>
      </c>
    </row>
    <row r="149" spans="2:12" ht="16">
      <c r="B149" s="11">
        <f>IF(LoanIsGood,IF(ROW()-ROW(PaymentSchedule[[#Headers],[PMT NO]])&gt;ScheduledNumberOfPayments,"",ROW()-ROW(PaymentSchedule[[#Headers],[PMT NO]])),"")</f>
        <v>137</v>
      </c>
      <c r="C149" s="12">
        <f>IF(PaymentSchedule[[#This Row],[PMT NO]]&lt;&gt;"",EOMONTH(LoanStartDate,ROW(PaymentSchedule[[#This Row],[PMT NO]])-ROW(PaymentSchedule[[#Headers],[PMT NO]])-2)+DAY(LoanStartDate),"")</f>
        <v>49065</v>
      </c>
      <c r="D149" s="13">
        <f>IF(PaymentSchedule[[#This Row],[PMT NO]]&lt;&gt;"",IF(ROW()-ROW(PaymentSchedule[[#Headers],[BEGINNING BALANCE]])=1,LoanAmount,INDEX(PaymentSchedule[ENDING BALANCE],ROW()-ROW(PaymentSchedule[[#Headers],[BEGINNING BALANCE]])-1)),"")</f>
        <v>78074.82433716458</v>
      </c>
      <c r="E149" s="13">
        <f>IF(PaymentSchedule[[#This Row],[PMT NO]]&lt;&gt;"",ScheduledPayment,"")</f>
        <v>536.82162301213907</v>
      </c>
      <c r="F14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4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49" s="13">
        <f>IF(PaymentSchedule[[#This Row],[PMT NO]]&lt;&gt;"",PaymentSchedule[[#This Row],[TOTAL PAYMENT]]-PaymentSchedule[[#This Row],[INTEREST]],"")</f>
        <v>211.50985494062002</v>
      </c>
      <c r="I149" s="13">
        <f>IF(PaymentSchedule[[#This Row],[PMT NO]]&lt;&gt;"",PaymentSchedule[[#This Row],[BEGINNING BALANCE]]*(InterestRate/PaymentsPerYear),"")</f>
        <v>325.31176807151905</v>
      </c>
      <c r="J14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77863.314482223956</v>
      </c>
      <c r="K149" s="13">
        <f>IF(PaymentSchedule[[#This Row],[PMT NO]]&lt;&gt;"",SUM(INDEX(PaymentSchedule[INTEREST],1,1):PaymentSchedule[[#This Row],[INTEREST]]),"")</f>
        <v>51407.876834887036</v>
      </c>
      <c r="L149" s="14">
        <f>IF(PaymentSchedule[[#This Row],[PMT NO]]&lt;&gt;"",SUM(INDEX(PaymentSchedule[PRINCIPAL],1,1):PaymentSchedule[[#This Row],[PRINCIPAL]]),"")</f>
        <v>22136.685517776023</v>
      </c>
    </row>
    <row r="150" spans="2:12" ht="16">
      <c r="B150" s="11">
        <f>IF(LoanIsGood,IF(ROW()-ROW(PaymentSchedule[[#Headers],[PMT NO]])&gt;ScheduledNumberOfPayments,"",ROW()-ROW(PaymentSchedule[[#Headers],[PMT NO]])),"")</f>
        <v>138</v>
      </c>
      <c r="C150" s="12">
        <f>IF(PaymentSchedule[[#This Row],[PMT NO]]&lt;&gt;"",EOMONTH(LoanStartDate,ROW(PaymentSchedule[[#This Row],[PMT NO]])-ROW(PaymentSchedule[[#Headers],[PMT NO]])-2)+DAY(LoanStartDate),"")</f>
        <v>49096</v>
      </c>
      <c r="D150" s="13">
        <f>IF(PaymentSchedule[[#This Row],[PMT NO]]&lt;&gt;"",IF(ROW()-ROW(PaymentSchedule[[#Headers],[BEGINNING BALANCE]])=1,LoanAmount,INDEX(PaymentSchedule[ENDING BALANCE],ROW()-ROW(PaymentSchedule[[#Headers],[BEGINNING BALANCE]])-1)),"")</f>
        <v>77863.314482223956</v>
      </c>
      <c r="E150" s="13">
        <f>IF(PaymentSchedule[[#This Row],[PMT NO]]&lt;&gt;"",ScheduledPayment,"")</f>
        <v>536.82162301213907</v>
      </c>
      <c r="F15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50" s="13">
        <f>IF(PaymentSchedule[[#This Row],[PMT NO]]&lt;&gt;"",PaymentSchedule[[#This Row],[TOTAL PAYMENT]]-PaymentSchedule[[#This Row],[INTEREST]],"")</f>
        <v>212.39114600287257</v>
      </c>
      <c r="I150" s="13">
        <f>IF(PaymentSchedule[[#This Row],[PMT NO]]&lt;&gt;"",PaymentSchedule[[#This Row],[BEGINNING BALANCE]]*(InterestRate/PaymentsPerYear),"")</f>
        <v>324.4304770092665</v>
      </c>
      <c r="J15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77650.92333622108</v>
      </c>
      <c r="K150" s="13">
        <f>IF(PaymentSchedule[[#This Row],[PMT NO]]&lt;&gt;"",SUM(INDEX(PaymentSchedule[INTEREST],1,1):PaymentSchedule[[#This Row],[INTEREST]]),"")</f>
        <v>51732.3073118963</v>
      </c>
      <c r="L150" s="14">
        <f>IF(PaymentSchedule[[#This Row],[PMT NO]]&lt;&gt;"",SUM(INDEX(PaymentSchedule[PRINCIPAL],1,1):PaymentSchedule[[#This Row],[PRINCIPAL]]),"")</f>
        <v>22349.076663778895</v>
      </c>
    </row>
    <row r="151" spans="2:12" ht="16">
      <c r="B151" s="11">
        <f>IF(LoanIsGood,IF(ROW()-ROW(PaymentSchedule[[#Headers],[PMT NO]])&gt;ScheduledNumberOfPayments,"",ROW()-ROW(PaymentSchedule[[#Headers],[PMT NO]])),"")</f>
        <v>139</v>
      </c>
      <c r="C151" s="12">
        <f>IF(PaymentSchedule[[#This Row],[PMT NO]]&lt;&gt;"",EOMONTH(LoanStartDate,ROW(PaymentSchedule[[#This Row],[PMT NO]])-ROW(PaymentSchedule[[#Headers],[PMT NO]])-2)+DAY(LoanStartDate),"")</f>
        <v>49126</v>
      </c>
      <c r="D151" s="13">
        <f>IF(PaymentSchedule[[#This Row],[PMT NO]]&lt;&gt;"",IF(ROW()-ROW(PaymentSchedule[[#Headers],[BEGINNING BALANCE]])=1,LoanAmount,INDEX(PaymentSchedule[ENDING BALANCE],ROW()-ROW(PaymentSchedule[[#Headers],[BEGINNING BALANCE]])-1)),"")</f>
        <v>77650.92333622108</v>
      </c>
      <c r="E151" s="13">
        <f>IF(PaymentSchedule[[#This Row],[PMT NO]]&lt;&gt;"",ScheduledPayment,"")</f>
        <v>536.82162301213907</v>
      </c>
      <c r="F15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51" s="13">
        <f>IF(PaymentSchedule[[#This Row],[PMT NO]]&lt;&gt;"",PaymentSchedule[[#This Row],[TOTAL PAYMENT]]-PaymentSchedule[[#This Row],[INTEREST]],"")</f>
        <v>213.27610911121792</v>
      </c>
      <c r="I151" s="13">
        <f>IF(PaymentSchedule[[#This Row],[PMT NO]]&lt;&gt;"",PaymentSchedule[[#This Row],[BEGINNING BALANCE]]*(InterestRate/PaymentsPerYear),"")</f>
        <v>323.54551390092115</v>
      </c>
      <c r="J15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77437.647227109861</v>
      </c>
      <c r="K151" s="13">
        <f>IF(PaymentSchedule[[#This Row],[PMT NO]]&lt;&gt;"",SUM(INDEX(PaymentSchedule[INTEREST],1,1):PaymentSchedule[[#This Row],[INTEREST]]),"")</f>
        <v>52055.852825797221</v>
      </c>
      <c r="L151" s="14">
        <f>IF(PaymentSchedule[[#This Row],[PMT NO]]&lt;&gt;"",SUM(INDEX(PaymentSchedule[PRINCIPAL],1,1):PaymentSchedule[[#This Row],[PRINCIPAL]]),"")</f>
        <v>22562.352772890114</v>
      </c>
    </row>
    <row r="152" spans="2:12" ht="16">
      <c r="B152" s="11">
        <f>IF(LoanIsGood,IF(ROW()-ROW(PaymentSchedule[[#Headers],[PMT NO]])&gt;ScheduledNumberOfPayments,"",ROW()-ROW(PaymentSchedule[[#Headers],[PMT NO]])),"")</f>
        <v>140</v>
      </c>
      <c r="C152" s="12">
        <f>IF(PaymentSchedule[[#This Row],[PMT NO]]&lt;&gt;"",EOMONTH(LoanStartDate,ROW(PaymentSchedule[[#This Row],[PMT NO]])-ROW(PaymentSchedule[[#Headers],[PMT NO]])-2)+DAY(LoanStartDate),"")</f>
        <v>49157</v>
      </c>
      <c r="D152" s="13">
        <f>IF(PaymentSchedule[[#This Row],[PMT NO]]&lt;&gt;"",IF(ROW()-ROW(PaymentSchedule[[#Headers],[BEGINNING BALANCE]])=1,LoanAmount,INDEX(PaymentSchedule[ENDING BALANCE],ROW()-ROW(PaymentSchedule[[#Headers],[BEGINNING BALANCE]])-1)),"")</f>
        <v>77437.647227109861</v>
      </c>
      <c r="E152" s="13">
        <f>IF(PaymentSchedule[[#This Row],[PMT NO]]&lt;&gt;"",ScheduledPayment,"")</f>
        <v>536.82162301213907</v>
      </c>
      <c r="F15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52" s="13">
        <f>IF(PaymentSchedule[[#This Row],[PMT NO]]&lt;&gt;"",PaymentSchedule[[#This Row],[TOTAL PAYMENT]]-PaymentSchedule[[#This Row],[INTEREST]],"")</f>
        <v>214.16475956584799</v>
      </c>
      <c r="I152" s="13">
        <f>IF(PaymentSchedule[[#This Row],[PMT NO]]&lt;&gt;"",PaymentSchedule[[#This Row],[BEGINNING BALANCE]]*(InterestRate/PaymentsPerYear),"")</f>
        <v>322.65686344629108</v>
      </c>
      <c r="J15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77223.482467544018</v>
      </c>
      <c r="K152" s="13">
        <f>IF(PaymentSchedule[[#This Row],[PMT NO]]&lt;&gt;"",SUM(INDEX(PaymentSchedule[INTEREST],1,1):PaymentSchedule[[#This Row],[INTEREST]]),"")</f>
        <v>52378.50968924351</v>
      </c>
      <c r="L152" s="14">
        <f>IF(PaymentSchedule[[#This Row],[PMT NO]]&lt;&gt;"",SUM(INDEX(PaymentSchedule[PRINCIPAL],1,1):PaymentSchedule[[#This Row],[PRINCIPAL]]),"")</f>
        <v>22776.51753245596</v>
      </c>
    </row>
    <row r="153" spans="2:12" ht="16">
      <c r="B153" s="11">
        <f>IF(LoanIsGood,IF(ROW()-ROW(PaymentSchedule[[#Headers],[PMT NO]])&gt;ScheduledNumberOfPayments,"",ROW()-ROW(PaymentSchedule[[#Headers],[PMT NO]])),"")</f>
        <v>141</v>
      </c>
      <c r="C153" s="12">
        <f>IF(PaymentSchedule[[#This Row],[PMT NO]]&lt;&gt;"",EOMONTH(LoanStartDate,ROW(PaymentSchedule[[#This Row],[PMT NO]])-ROW(PaymentSchedule[[#Headers],[PMT NO]])-2)+DAY(LoanStartDate),"")</f>
        <v>49188</v>
      </c>
      <c r="D153" s="13">
        <f>IF(PaymentSchedule[[#This Row],[PMT NO]]&lt;&gt;"",IF(ROW()-ROW(PaymentSchedule[[#Headers],[BEGINNING BALANCE]])=1,LoanAmount,INDEX(PaymentSchedule[ENDING BALANCE],ROW()-ROW(PaymentSchedule[[#Headers],[BEGINNING BALANCE]])-1)),"")</f>
        <v>77223.482467544018</v>
      </c>
      <c r="E153" s="13">
        <f>IF(PaymentSchedule[[#This Row],[PMT NO]]&lt;&gt;"",ScheduledPayment,"")</f>
        <v>536.82162301213907</v>
      </c>
      <c r="F15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53" s="13">
        <f>IF(PaymentSchedule[[#This Row],[PMT NO]]&lt;&gt;"",PaymentSchedule[[#This Row],[TOTAL PAYMENT]]-PaymentSchedule[[#This Row],[INTEREST]],"")</f>
        <v>215.05711273070568</v>
      </c>
      <c r="I153" s="13">
        <f>IF(PaymentSchedule[[#This Row],[PMT NO]]&lt;&gt;"",PaymentSchedule[[#This Row],[BEGINNING BALANCE]]*(InterestRate/PaymentsPerYear),"")</f>
        <v>321.76451028143339</v>
      </c>
      <c r="J15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77008.425354813313</v>
      </c>
      <c r="K153" s="13">
        <f>IF(PaymentSchedule[[#This Row],[PMT NO]]&lt;&gt;"",SUM(INDEX(PaymentSchedule[INTEREST],1,1):PaymentSchedule[[#This Row],[INTEREST]]),"")</f>
        <v>52700.274199524945</v>
      </c>
      <c r="L153" s="14">
        <f>IF(PaymentSchedule[[#This Row],[PMT NO]]&lt;&gt;"",SUM(INDEX(PaymentSchedule[PRINCIPAL],1,1):PaymentSchedule[[#This Row],[PRINCIPAL]]),"")</f>
        <v>22991.574645186665</v>
      </c>
    </row>
    <row r="154" spans="2:12" ht="16">
      <c r="B154" s="11">
        <f>IF(LoanIsGood,IF(ROW()-ROW(PaymentSchedule[[#Headers],[PMT NO]])&gt;ScheduledNumberOfPayments,"",ROW()-ROW(PaymentSchedule[[#Headers],[PMT NO]])),"")</f>
        <v>142</v>
      </c>
      <c r="C154" s="12">
        <f>IF(PaymentSchedule[[#This Row],[PMT NO]]&lt;&gt;"",EOMONTH(LoanStartDate,ROW(PaymentSchedule[[#This Row],[PMT NO]])-ROW(PaymentSchedule[[#Headers],[PMT NO]])-2)+DAY(LoanStartDate),"")</f>
        <v>49218</v>
      </c>
      <c r="D154" s="13">
        <f>IF(PaymentSchedule[[#This Row],[PMT NO]]&lt;&gt;"",IF(ROW()-ROW(PaymentSchedule[[#Headers],[BEGINNING BALANCE]])=1,LoanAmount,INDEX(PaymentSchedule[ENDING BALANCE],ROW()-ROW(PaymentSchedule[[#Headers],[BEGINNING BALANCE]])-1)),"")</f>
        <v>77008.425354813313</v>
      </c>
      <c r="E154" s="13">
        <f>IF(PaymentSchedule[[#This Row],[PMT NO]]&lt;&gt;"",ScheduledPayment,"")</f>
        <v>536.82162301213907</v>
      </c>
      <c r="F15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54" s="13">
        <f>IF(PaymentSchedule[[#This Row],[PMT NO]]&lt;&gt;"",PaymentSchedule[[#This Row],[TOTAL PAYMENT]]-PaymentSchedule[[#This Row],[INTEREST]],"")</f>
        <v>215.95318403375029</v>
      </c>
      <c r="I154" s="13">
        <f>IF(PaymentSchedule[[#This Row],[PMT NO]]&lt;&gt;"",PaymentSchedule[[#This Row],[BEGINNING BALANCE]]*(InterestRate/PaymentsPerYear),"")</f>
        <v>320.86843897838878</v>
      </c>
      <c r="J15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76792.472170779569</v>
      </c>
      <c r="K154" s="13">
        <f>IF(PaymentSchedule[[#This Row],[PMT NO]]&lt;&gt;"",SUM(INDEX(PaymentSchedule[INTEREST],1,1):PaymentSchedule[[#This Row],[INTEREST]]),"")</f>
        <v>53021.142638503334</v>
      </c>
      <c r="L154" s="14">
        <f>IF(PaymentSchedule[[#This Row],[PMT NO]]&lt;&gt;"",SUM(INDEX(PaymentSchedule[PRINCIPAL],1,1):PaymentSchedule[[#This Row],[PRINCIPAL]]),"")</f>
        <v>23207.527829220417</v>
      </c>
    </row>
    <row r="155" spans="2:12" ht="16">
      <c r="B155" s="11">
        <f>IF(LoanIsGood,IF(ROW()-ROW(PaymentSchedule[[#Headers],[PMT NO]])&gt;ScheduledNumberOfPayments,"",ROW()-ROW(PaymentSchedule[[#Headers],[PMT NO]])),"")</f>
        <v>143</v>
      </c>
      <c r="C155" s="12">
        <f>IF(PaymentSchedule[[#This Row],[PMT NO]]&lt;&gt;"",EOMONTH(LoanStartDate,ROW(PaymentSchedule[[#This Row],[PMT NO]])-ROW(PaymentSchedule[[#Headers],[PMT NO]])-2)+DAY(LoanStartDate),"")</f>
        <v>49249</v>
      </c>
      <c r="D155" s="13">
        <f>IF(PaymentSchedule[[#This Row],[PMT NO]]&lt;&gt;"",IF(ROW()-ROW(PaymentSchedule[[#Headers],[BEGINNING BALANCE]])=1,LoanAmount,INDEX(PaymentSchedule[ENDING BALANCE],ROW()-ROW(PaymentSchedule[[#Headers],[BEGINNING BALANCE]])-1)),"")</f>
        <v>76792.472170779569</v>
      </c>
      <c r="E155" s="13">
        <f>IF(PaymentSchedule[[#This Row],[PMT NO]]&lt;&gt;"",ScheduledPayment,"")</f>
        <v>536.82162301213907</v>
      </c>
      <c r="F15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55" s="13">
        <f>IF(PaymentSchedule[[#This Row],[PMT NO]]&lt;&gt;"",PaymentSchedule[[#This Row],[TOTAL PAYMENT]]-PaymentSchedule[[#This Row],[INTEREST]],"")</f>
        <v>216.85298896722418</v>
      </c>
      <c r="I155" s="13">
        <f>IF(PaymentSchedule[[#This Row],[PMT NO]]&lt;&gt;"",PaymentSchedule[[#This Row],[BEGINNING BALANCE]]*(InterestRate/PaymentsPerYear),"")</f>
        <v>319.96863404491489</v>
      </c>
      <c r="J15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76575.619181812348</v>
      </c>
      <c r="K155" s="13">
        <f>IF(PaymentSchedule[[#This Row],[PMT NO]]&lt;&gt;"",SUM(INDEX(PaymentSchedule[INTEREST],1,1):PaymentSchedule[[#This Row],[INTEREST]]),"")</f>
        <v>53341.111272548245</v>
      </c>
      <c r="L155" s="14">
        <f>IF(PaymentSchedule[[#This Row],[PMT NO]]&lt;&gt;"",SUM(INDEX(PaymentSchedule[PRINCIPAL],1,1):PaymentSchedule[[#This Row],[PRINCIPAL]]),"")</f>
        <v>23424.380818187641</v>
      </c>
    </row>
    <row r="156" spans="2:12" ht="16">
      <c r="B156" s="11">
        <f>IF(LoanIsGood,IF(ROW()-ROW(PaymentSchedule[[#Headers],[PMT NO]])&gt;ScheduledNumberOfPayments,"",ROW()-ROW(PaymentSchedule[[#Headers],[PMT NO]])),"")</f>
        <v>144</v>
      </c>
      <c r="C156" s="12">
        <f>IF(PaymentSchedule[[#This Row],[PMT NO]]&lt;&gt;"",EOMONTH(LoanStartDate,ROW(PaymentSchedule[[#This Row],[PMT NO]])-ROW(PaymentSchedule[[#Headers],[PMT NO]])-2)+DAY(LoanStartDate),"")</f>
        <v>49279</v>
      </c>
      <c r="D156" s="13">
        <f>IF(PaymentSchedule[[#This Row],[PMT NO]]&lt;&gt;"",IF(ROW()-ROW(PaymentSchedule[[#Headers],[BEGINNING BALANCE]])=1,LoanAmount,INDEX(PaymentSchedule[ENDING BALANCE],ROW()-ROW(PaymentSchedule[[#Headers],[BEGINNING BALANCE]])-1)),"")</f>
        <v>76575.619181812348</v>
      </c>
      <c r="E156" s="13">
        <f>IF(PaymentSchedule[[#This Row],[PMT NO]]&lt;&gt;"",ScheduledPayment,"")</f>
        <v>536.82162301213907</v>
      </c>
      <c r="F15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56" s="13">
        <f>IF(PaymentSchedule[[#This Row],[PMT NO]]&lt;&gt;"",PaymentSchedule[[#This Row],[TOTAL PAYMENT]]-PaymentSchedule[[#This Row],[INTEREST]],"")</f>
        <v>217.75654308792093</v>
      </c>
      <c r="I156" s="13">
        <f>IF(PaymentSchedule[[#This Row],[PMT NO]]&lt;&gt;"",PaymentSchedule[[#This Row],[BEGINNING BALANCE]]*(InterestRate/PaymentsPerYear),"")</f>
        <v>319.06507992421814</v>
      </c>
      <c r="J15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76357.862638724429</v>
      </c>
      <c r="K156" s="13">
        <f>IF(PaymentSchedule[[#This Row],[PMT NO]]&lt;&gt;"",SUM(INDEX(PaymentSchedule[INTEREST],1,1):PaymentSchedule[[#This Row],[INTEREST]]),"")</f>
        <v>53660.176352472467</v>
      </c>
      <c r="L156" s="14">
        <f>IF(PaymentSchedule[[#This Row],[PMT NO]]&lt;&gt;"",SUM(INDEX(PaymentSchedule[PRINCIPAL],1,1):PaymentSchedule[[#This Row],[PRINCIPAL]]),"")</f>
        <v>23642.137361275563</v>
      </c>
    </row>
    <row r="157" spans="2:12" ht="16">
      <c r="B157" s="11">
        <f>IF(LoanIsGood,IF(ROW()-ROW(PaymentSchedule[[#Headers],[PMT NO]])&gt;ScheduledNumberOfPayments,"",ROW()-ROW(PaymentSchedule[[#Headers],[PMT NO]])),"")</f>
        <v>145</v>
      </c>
      <c r="C157" s="12">
        <f>IF(PaymentSchedule[[#This Row],[PMT NO]]&lt;&gt;"",EOMONTH(LoanStartDate,ROW(PaymentSchedule[[#This Row],[PMT NO]])-ROW(PaymentSchedule[[#Headers],[PMT NO]])-2)+DAY(LoanStartDate),"")</f>
        <v>49310</v>
      </c>
      <c r="D157" s="13">
        <f>IF(PaymentSchedule[[#This Row],[PMT NO]]&lt;&gt;"",IF(ROW()-ROW(PaymentSchedule[[#Headers],[BEGINNING BALANCE]])=1,LoanAmount,INDEX(PaymentSchedule[ENDING BALANCE],ROW()-ROW(PaymentSchedule[[#Headers],[BEGINNING BALANCE]])-1)),"")</f>
        <v>76357.862638724429</v>
      </c>
      <c r="E157" s="13">
        <f>IF(PaymentSchedule[[#This Row],[PMT NO]]&lt;&gt;"",ScheduledPayment,"")</f>
        <v>536.82162301213907</v>
      </c>
      <c r="F15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57" s="13">
        <f>IF(PaymentSchedule[[#This Row],[PMT NO]]&lt;&gt;"",PaymentSchedule[[#This Row],[TOTAL PAYMENT]]-PaymentSchedule[[#This Row],[INTEREST]],"")</f>
        <v>218.66386201745394</v>
      </c>
      <c r="I157" s="13">
        <f>IF(PaymentSchedule[[#This Row],[PMT NO]]&lt;&gt;"",PaymentSchedule[[#This Row],[BEGINNING BALANCE]]*(InterestRate/PaymentsPerYear),"")</f>
        <v>318.15776099468513</v>
      </c>
      <c r="J15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76139.19877670698</v>
      </c>
      <c r="K157" s="13">
        <f>IF(PaymentSchedule[[#This Row],[PMT NO]]&lt;&gt;"",SUM(INDEX(PaymentSchedule[INTEREST],1,1):PaymentSchedule[[#This Row],[INTEREST]]),"")</f>
        <v>53978.33411346715</v>
      </c>
      <c r="L157" s="14">
        <f>IF(PaymentSchedule[[#This Row],[PMT NO]]&lt;&gt;"",SUM(INDEX(PaymentSchedule[PRINCIPAL],1,1):PaymentSchedule[[#This Row],[PRINCIPAL]]),"")</f>
        <v>23860.801223293016</v>
      </c>
    </row>
    <row r="158" spans="2:12" ht="16">
      <c r="B158" s="11">
        <f>IF(LoanIsGood,IF(ROW()-ROW(PaymentSchedule[[#Headers],[PMT NO]])&gt;ScheduledNumberOfPayments,"",ROW()-ROW(PaymentSchedule[[#Headers],[PMT NO]])),"")</f>
        <v>146</v>
      </c>
      <c r="C158" s="12">
        <f>IF(PaymentSchedule[[#This Row],[PMT NO]]&lt;&gt;"",EOMONTH(LoanStartDate,ROW(PaymentSchedule[[#This Row],[PMT NO]])-ROW(PaymentSchedule[[#Headers],[PMT NO]])-2)+DAY(LoanStartDate),"")</f>
        <v>49341</v>
      </c>
      <c r="D158" s="13">
        <f>IF(PaymentSchedule[[#This Row],[PMT NO]]&lt;&gt;"",IF(ROW()-ROW(PaymentSchedule[[#Headers],[BEGINNING BALANCE]])=1,LoanAmount,INDEX(PaymentSchedule[ENDING BALANCE],ROW()-ROW(PaymentSchedule[[#Headers],[BEGINNING BALANCE]])-1)),"")</f>
        <v>76139.19877670698</v>
      </c>
      <c r="E158" s="13">
        <f>IF(PaymentSchedule[[#This Row],[PMT NO]]&lt;&gt;"",ScheduledPayment,"")</f>
        <v>536.82162301213907</v>
      </c>
      <c r="F15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58" s="13">
        <f>IF(PaymentSchedule[[#This Row],[PMT NO]]&lt;&gt;"",PaymentSchedule[[#This Row],[TOTAL PAYMENT]]-PaymentSchedule[[#This Row],[INTEREST]],"")</f>
        <v>219.57496144252667</v>
      </c>
      <c r="I158" s="13">
        <f>IF(PaymentSchedule[[#This Row],[PMT NO]]&lt;&gt;"",PaymentSchedule[[#This Row],[BEGINNING BALANCE]]*(InterestRate/PaymentsPerYear),"")</f>
        <v>317.2466615696124</v>
      </c>
      <c r="J15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75919.623815264451</v>
      </c>
      <c r="K158" s="13">
        <f>IF(PaymentSchedule[[#This Row],[PMT NO]]&lt;&gt;"",SUM(INDEX(PaymentSchedule[INTEREST],1,1):PaymentSchedule[[#This Row],[INTEREST]]),"")</f>
        <v>54295.58077503676</v>
      </c>
      <c r="L158" s="14">
        <f>IF(PaymentSchedule[[#This Row],[PMT NO]]&lt;&gt;"",SUM(INDEX(PaymentSchedule[PRINCIPAL],1,1):PaymentSchedule[[#This Row],[PRINCIPAL]]),"")</f>
        <v>24080.376184735542</v>
      </c>
    </row>
    <row r="159" spans="2:12" ht="16">
      <c r="B159" s="11">
        <f>IF(LoanIsGood,IF(ROW()-ROW(PaymentSchedule[[#Headers],[PMT NO]])&gt;ScheduledNumberOfPayments,"",ROW()-ROW(PaymentSchedule[[#Headers],[PMT NO]])),"")</f>
        <v>147</v>
      </c>
      <c r="C159" s="12">
        <f>IF(PaymentSchedule[[#This Row],[PMT NO]]&lt;&gt;"",EOMONTH(LoanStartDate,ROW(PaymentSchedule[[#This Row],[PMT NO]])-ROW(PaymentSchedule[[#Headers],[PMT NO]])-2)+DAY(LoanStartDate),"")</f>
        <v>49369</v>
      </c>
      <c r="D159" s="13">
        <f>IF(PaymentSchedule[[#This Row],[PMT NO]]&lt;&gt;"",IF(ROW()-ROW(PaymentSchedule[[#Headers],[BEGINNING BALANCE]])=1,LoanAmount,INDEX(PaymentSchedule[ENDING BALANCE],ROW()-ROW(PaymentSchedule[[#Headers],[BEGINNING BALANCE]])-1)),"")</f>
        <v>75919.623815264451</v>
      </c>
      <c r="E159" s="13">
        <f>IF(PaymentSchedule[[#This Row],[PMT NO]]&lt;&gt;"",ScheduledPayment,"")</f>
        <v>536.82162301213907</v>
      </c>
      <c r="F15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5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59" s="13">
        <f>IF(PaymentSchedule[[#This Row],[PMT NO]]&lt;&gt;"",PaymentSchedule[[#This Row],[TOTAL PAYMENT]]-PaymentSchedule[[#This Row],[INTEREST]],"")</f>
        <v>220.48985711520385</v>
      </c>
      <c r="I159" s="13">
        <f>IF(PaymentSchedule[[#This Row],[PMT NO]]&lt;&gt;"",PaymentSchedule[[#This Row],[BEGINNING BALANCE]]*(InterestRate/PaymentsPerYear),"")</f>
        <v>316.33176589693522</v>
      </c>
      <c r="J15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75699.13395814925</v>
      </c>
      <c r="K159" s="13">
        <f>IF(PaymentSchedule[[#This Row],[PMT NO]]&lt;&gt;"",SUM(INDEX(PaymentSchedule[INTEREST],1,1):PaymentSchedule[[#This Row],[INTEREST]]),"")</f>
        <v>54611.912540933692</v>
      </c>
      <c r="L159" s="14">
        <f>IF(PaymentSchedule[[#This Row],[PMT NO]]&lt;&gt;"",SUM(INDEX(PaymentSchedule[PRINCIPAL],1,1):PaymentSchedule[[#This Row],[PRINCIPAL]]),"")</f>
        <v>24300.866041850746</v>
      </c>
    </row>
    <row r="160" spans="2:12" ht="16">
      <c r="B160" s="11">
        <f>IF(LoanIsGood,IF(ROW()-ROW(PaymentSchedule[[#Headers],[PMT NO]])&gt;ScheduledNumberOfPayments,"",ROW()-ROW(PaymentSchedule[[#Headers],[PMT NO]])),"")</f>
        <v>148</v>
      </c>
      <c r="C160" s="12">
        <f>IF(PaymentSchedule[[#This Row],[PMT NO]]&lt;&gt;"",EOMONTH(LoanStartDate,ROW(PaymentSchedule[[#This Row],[PMT NO]])-ROW(PaymentSchedule[[#Headers],[PMT NO]])-2)+DAY(LoanStartDate),"")</f>
        <v>49400</v>
      </c>
      <c r="D160" s="13">
        <f>IF(PaymentSchedule[[#This Row],[PMT NO]]&lt;&gt;"",IF(ROW()-ROW(PaymentSchedule[[#Headers],[BEGINNING BALANCE]])=1,LoanAmount,INDEX(PaymentSchedule[ENDING BALANCE],ROW()-ROW(PaymentSchedule[[#Headers],[BEGINNING BALANCE]])-1)),"")</f>
        <v>75699.13395814925</v>
      </c>
      <c r="E160" s="13">
        <f>IF(PaymentSchedule[[#This Row],[PMT NO]]&lt;&gt;"",ScheduledPayment,"")</f>
        <v>536.82162301213907</v>
      </c>
      <c r="F16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60" s="13">
        <f>IF(PaymentSchedule[[#This Row],[PMT NO]]&lt;&gt;"",PaymentSchedule[[#This Row],[TOTAL PAYMENT]]-PaymentSchedule[[#This Row],[INTEREST]],"")</f>
        <v>221.40856485318386</v>
      </c>
      <c r="I160" s="13">
        <f>IF(PaymentSchedule[[#This Row],[PMT NO]]&lt;&gt;"",PaymentSchedule[[#This Row],[BEGINNING BALANCE]]*(InterestRate/PaymentsPerYear),"")</f>
        <v>315.41305815895521</v>
      </c>
      <c r="J16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75477.725393296059</v>
      </c>
      <c r="K160" s="13">
        <f>IF(PaymentSchedule[[#This Row],[PMT NO]]&lt;&gt;"",SUM(INDEX(PaymentSchedule[INTEREST],1,1):PaymentSchedule[[#This Row],[INTEREST]]),"")</f>
        <v>54927.325599092648</v>
      </c>
      <c r="L160" s="14">
        <f>IF(PaymentSchedule[[#This Row],[PMT NO]]&lt;&gt;"",SUM(INDEX(PaymentSchedule[PRINCIPAL],1,1):PaymentSchedule[[#This Row],[PRINCIPAL]]),"")</f>
        <v>24522.27460670393</v>
      </c>
    </row>
    <row r="161" spans="2:12" ht="16">
      <c r="B161" s="11">
        <f>IF(LoanIsGood,IF(ROW()-ROW(PaymentSchedule[[#Headers],[PMT NO]])&gt;ScheduledNumberOfPayments,"",ROW()-ROW(PaymentSchedule[[#Headers],[PMT NO]])),"")</f>
        <v>149</v>
      </c>
      <c r="C161" s="12">
        <f>IF(PaymentSchedule[[#This Row],[PMT NO]]&lt;&gt;"",EOMONTH(LoanStartDate,ROW(PaymentSchedule[[#This Row],[PMT NO]])-ROW(PaymentSchedule[[#Headers],[PMT NO]])-2)+DAY(LoanStartDate),"")</f>
        <v>49430</v>
      </c>
      <c r="D161" s="13">
        <f>IF(PaymentSchedule[[#This Row],[PMT NO]]&lt;&gt;"",IF(ROW()-ROW(PaymentSchedule[[#Headers],[BEGINNING BALANCE]])=1,LoanAmount,INDEX(PaymentSchedule[ENDING BALANCE],ROW()-ROW(PaymentSchedule[[#Headers],[BEGINNING BALANCE]])-1)),"")</f>
        <v>75477.725393296059</v>
      </c>
      <c r="E161" s="13">
        <f>IF(PaymentSchedule[[#This Row],[PMT NO]]&lt;&gt;"",ScheduledPayment,"")</f>
        <v>536.82162301213907</v>
      </c>
      <c r="F16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61" s="13">
        <f>IF(PaymentSchedule[[#This Row],[PMT NO]]&lt;&gt;"",PaymentSchedule[[#This Row],[TOTAL PAYMENT]]-PaymentSchedule[[#This Row],[INTEREST]],"")</f>
        <v>222.33110054007216</v>
      </c>
      <c r="I161" s="13">
        <f>IF(PaymentSchedule[[#This Row],[PMT NO]]&lt;&gt;"",PaymentSchedule[[#This Row],[BEGINNING BALANCE]]*(InterestRate/PaymentsPerYear),"")</f>
        <v>314.49052247206691</v>
      </c>
      <c r="J16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75255.394292755984</v>
      </c>
      <c r="K161" s="13">
        <f>IF(PaymentSchedule[[#This Row],[PMT NO]]&lt;&gt;"",SUM(INDEX(PaymentSchedule[INTEREST],1,1):PaymentSchedule[[#This Row],[INTEREST]]),"")</f>
        <v>55241.816121564712</v>
      </c>
      <c r="L161" s="14">
        <f>IF(PaymentSchedule[[#This Row],[PMT NO]]&lt;&gt;"",SUM(INDEX(PaymentSchedule[PRINCIPAL],1,1):PaymentSchedule[[#This Row],[PRINCIPAL]]),"")</f>
        <v>24744.605707244002</v>
      </c>
    </row>
    <row r="162" spans="2:12" ht="16">
      <c r="B162" s="11">
        <f>IF(LoanIsGood,IF(ROW()-ROW(PaymentSchedule[[#Headers],[PMT NO]])&gt;ScheduledNumberOfPayments,"",ROW()-ROW(PaymentSchedule[[#Headers],[PMT NO]])),"")</f>
        <v>150</v>
      </c>
      <c r="C162" s="12">
        <f>IF(PaymentSchedule[[#This Row],[PMT NO]]&lt;&gt;"",EOMONTH(LoanStartDate,ROW(PaymentSchedule[[#This Row],[PMT NO]])-ROW(PaymentSchedule[[#Headers],[PMT NO]])-2)+DAY(LoanStartDate),"")</f>
        <v>49461</v>
      </c>
      <c r="D162" s="13">
        <f>IF(PaymentSchedule[[#This Row],[PMT NO]]&lt;&gt;"",IF(ROW()-ROW(PaymentSchedule[[#Headers],[BEGINNING BALANCE]])=1,LoanAmount,INDEX(PaymentSchedule[ENDING BALANCE],ROW()-ROW(PaymentSchedule[[#Headers],[BEGINNING BALANCE]])-1)),"")</f>
        <v>75255.394292755984</v>
      </c>
      <c r="E162" s="13">
        <f>IF(PaymentSchedule[[#This Row],[PMT NO]]&lt;&gt;"",ScheduledPayment,"")</f>
        <v>536.82162301213907</v>
      </c>
      <c r="F16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62" s="13">
        <f>IF(PaymentSchedule[[#This Row],[PMT NO]]&lt;&gt;"",PaymentSchedule[[#This Row],[TOTAL PAYMENT]]-PaymentSchedule[[#This Row],[INTEREST]],"")</f>
        <v>223.25748012565583</v>
      </c>
      <c r="I162" s="13">
        <f>IF(PaymentSchedule[[#This Row],[PMT NO]]&lt;&gt;"",PaymentSchedule[[#This Row],[BEGINNING BALANCE]]*(InterestRate/PaymentsPerYear),"")</f>
        <v>313.56414288648324</v>
      </c>
      <c r="J16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75032.136812630328</v>
      </c>
      <c r="K162" s="13">
        <f>IF(PaymentSchedule[[#This Row],[PMT NO]]&lt;&gt;"",SUM(INDEX(PaymentSchedule[INTEREST],1,1):PaymentSchedule[[#This Row],[INTEREST]]),"")</f>
        <v>55555.380264451196</v>
      </c>
      <c r="L162" s="14">
        <f>IF(PaymentSchedule[[#This Row],[PMT NO]]&lt;&gt;"",SUM(INDEX(PaymentSchedule[PRINCIPAL],1,1):PaymentSchedule[[#This Row],[PRINCIPAL]]),"")</f>
        <v>24967.863187369658</v>
      </c>
    </row>
    <row r="163" spans="2:12" ht="16">
      <c r="B163" s="11">
        <f>IF(LoanIsGood,IF(ROW()-ROW(PaymentSchedule[[#Headers],[PMT NO]])&gt;ScheduledNumberOfPayments,"",ROW()-ROW(PaymentSchedule[[#Headers],[PMT NO]])),"")</f>
        <v>151</v>
      </c>
      <c r="C163" s="12">
        <f>IF(PaymentSchedule[[#This Row],[PMT NO]]&lt;&gt;"",EOMONTH(LoanStartDate,ROW(PaymentSchedule[[#This Row],[PMT NO]])-ROW(PaymentSchedule[[#Headers],[PMT NO]])-2)+DAY(LoanStartDate),"")</f>
        <v>49491</v>
      </c>
      <c r="D163" s="13">
        <f>IF(PaymentSchedule[[#This Row],[PMT NO]]&lt;&gt;"",IF(ROW()-ROW(PaymentSchedule[[#Headers],[BEGINNING BALANCE]])=1,LoanAmount,INDEX(PaymentSchedule[ENDING BALANCE],ROW()-ROW(PaymentSchedule[[#Headers],[BEGINNING BALANCE]])-1)),"")</f>
        <v>75032.136812630328</v>
      </c>
      <c r="E163" s="13">
        <f>IF(PaymentSchedule[[#This Row],[PMT NO]]&lt;&gt;"",ScheduledPayment,"")</f>
        <v>536.82162301213907</v>
      </c>
      <c r="F16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63" s="13">
        <f>IF(PaymentSchedule[[#This Row],[PMT NO]]&lt;&gt;"",PaymentSchedule[[#This Row],[TOTAL PAYMENT]]-PaymentSchedule[[#This Row],[INTEREST]],"")</f>
        <v>224.18771962617939</v>
      </c>
      <c r="I163" s="13">
        <f>IF(PaymentSchedule[[#This Row],[PMT NO]]&lt;&gt;"",PaymentSchedule[[#This Row],[BEGINNING BALANCE]]*(InterestRate/PaymentsPerYear),"")</f>
        <v>312.63390338595968</v>
      </c>
      <c r="J16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74807.94909300415</v>
      </c>
      <c r="K163" s="13">
        <f>IF(PaymentSchedule[[#This Row],[PMT NO]]&lt;&gt;"",SUM(INDEX(PaymentSchedule[INTEREST],1,1):PaymentSchedule[[#This Row],[INTEREST]]),"")</f>
        <v>55868.014167837158</v>
      </c>
      <c r="L163" s="14">
        <f>IF(PaymentSchedule[[#This Row],[PMT NO]]&lt;&gt;"",SUM(INDEX(PaymentSchedule[PRINCIPAL],1,1):PaymentSchedule[[#This Row],[PRINCIPAL]]),"")</f>
        <v>25192.050906995835</v>
      </c>
    </row>
    <row r="164" spans="2:12" ht="16">
      <c r="B164" s="11">
        <f>IF(LoanIsGood,IF(ROW()-ROW(PaymentSchedule[[#Headers],[PMT NO]])&gt;ScheduledNumberOfPayments,"",ROW()-ROW(PaymentSchedule[[#Headers],[PMT NO]])),"")</f>
        <v>152</v>
      </c>
      <c r="C164" s="12">
        <f>IF(PaymentSchedule[[#This Row],[PMT NO]]&lt;&gt;"",EOMONTH(LoanStartDate,ROW(PaymentSchedule[[#This Row],[PMT NO]])-ROW(PaymentSchedule[[#Headers],[PMT NO]])-2)+DAY(LoanStartDate),"")</f>
        <v>49522</v>
      </c>
      <c r="D164" s="13">
        <f>IF(PaymentSchedule[[#This Row],[PMT NO]]&lt;&gt;"",IF(ROW()-ROW(PaymentSchedule[[#Headers],[BEGINNING BALANCE]])=1,LoanAmount,INDEX(PaymentSchedule[ENDING BALANCE],ROW()-ROW(PaymentSchedule[[#Headers],[BEGINNING BALANCE]])-1)),"")</f>
        <v>74807.94909300415</v>
      </c>
      <c r="E164" s="13">
        <f>IF(PaymentSchedule[[#This Row],[PMT NO]]&lt;&gt;"",ScheduledPayment,"")</f>
        <v>536.82162301213907</v>
      </c>
      <c r="F16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64" s="13">
        <f>IF(PaymentSchedule[[#This Row],[PMT NO]]&lt;&gt;"",PaymentSchedule[[#This Row],[TOTAL PAYMENT]]-PaymentSchedule[[#This Row],[INTEREST]],"")</f>
        <v>225.12183512462178</v>
      </c>
      <c r="I164" s="13">
        <f>IF(PaymentSchedule[[#This Row],[PMT NO]]&lt;&gt;"",PaymentSchedule[[#This Row],[BEGINNING BALANCE]]*(InterestRate/PaymentsPerYear),"")</f>
        <v>311.69978788751729</v>
      </c>
      <c r="J16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74582.827257879529</v>
      </c>
      <c r="K164" s="13">
        <f>IF(PaymentSchedule[[#This Row],[PMT NO]]&lt;&gt;"",SUM(INDEX(PaymentSchedule[INTEREST],1,1):PaymentSchedule[[#This Row],[INTEREST]]),"")</f>
        <v>56179.713955724677</v>
      </c>
      <c r="L164" s="14">
        <f>IF(PaymentSchedule[[#This Row],[PMT NO]]&lt;&gt;"",SUM(INDEX(PaymentSchedule[PRINCIPAL],1,1):PaymentSchedule[[#This Row],[PRINCIPAL]]),"")</f>
        <v>25417.172742120456</v>
      </c>
    </row>
    <row r="165" spans="2:12" ht="16">
      <c r="B165" s="11">
        <f>IF(LoanIsGood,IF(ROW()-ROW(PaymentSchedule[[#Headers],[PMT NO]])&gt;ScheduledNumberOfPayments,"",ROW()-ROW(PaymentSchedule[[#Headers],[PMT NO]])),"")</f>
        <v>153</v>
      </c>
      <c r="C165" s="12">
        <f>IF(PaymentSchedule[[#This Row],[PMT NO]]&lt;&gt;"",EOMONTH(LoanStartDate,ROW(PaymentSchedule[[#This Row],[PMT NO]])-ROW(PaymentSchedule[[#Headers],[PMT NO]])-2)+DAY(LoanStartDate),"")</f>
        <v>49553</v>
      </c>
      <c r="D165" s="13">
        <f>IF(PaymentSchedule[[#This Row],[PMT NO]]&lt;&gt;"",IF(ROW()-ROW(PaymentSchedule[[#Headers],[BEGINNING BALANCE]])=1,LoanAmount,INDEX(PaymentSchedule[ENDING BALANCE],ROW()-ROW(PaymentSchedule[[#Headers],[BEGINNING BALANCE]])-1)),"")</f>
        <v>74582.827257879529</v>
      </c>
      <c r="E165" s="13">
        <f>IF(PaymentSchedule[[#This Row],[PMT NO]]&lt;&gt;"",ScheduledPayment,"")</f>
        <v>536.82162301213907</v>
      </c>
      <c r="F16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65" s="13">
        <f>IF(PaymentSchedule[[#This Row],[PMT NO]]&lt;&gt;"",PaymentSchedule[[#This Row],[TOTAL PAYMENT]]-PaymentSchedule[[#This Row],[INTEREST]],"")</f>
        <v>226.05984277097434</v>
      </c>
      <c r="I165" s="13">
        <f>IF(PaymentSchedule[[#This Row],[PMT NO]]&lt;&gt;"",PaymentSchedule[[#This Row],[BEGINNING BALANCE]]*(InterestRate/PaymentsPerYear),"")</f>
        <v>310.76178024116473</v>
      </c>
      <c r="J16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74356.767415108552</v>
      </c>
      <c r="K165" s="13">
        <f>IF(PaymentSchedule[[#This Row],[PMT NO]]&lt;&gt;"",SUM(INDEX(PaymentSchedule[INTEREST],1,1):PaymentSchedule[[#This Row],[INTEREST]]),"")</f>
        <v>56490.47573596584</v>
      </c>
      <c r="L165" s="14">
        <f>IF(PaymentSchedule[[#This Row],[PMT NO]]&lt;&gt;"",SUM(INDEX(PaymentSchedule[PRINCIPAL],1,1):PaymentSchedule[[#This Row],[PRINCIPAL]]),"")</f>
        <v>25643.23258489143</v>
      </c>
    </row>
    <row r="166" spans="2:12" ht="16">
      <c r="B166" s="11">
        <f>IF(LoanIsGood,IF(ROW()-ROW(PaymentSchedule[[#Headers],[PMT NO]])&gt;ScheduledNumberOfPayments,"",ROW()-ROW(PaymentSchedule[[#Headers],[PMT NO]])),"")</f>
        <v>154</v>
      </c>
      <c r="C166" s="12">
        <f>IF(PaymentSchedule[[#This Row],[PMT NO]]&lt;&gt;"",EOMONTH(LoanStartDate,ROW(PaymentSchedule[[#This Row],[PMT NO]])-ROW(PaymentSchedule[[#Headers],[PMT NO]])-2)+DAY(LoanStartDate),"")</f>
        <v>49583</v>
      </c>
      <c r="D166" s="13">
        <f>IF(PaymentSchedule[[#This Row],[PMT NO]]&lt;&gt;"",IF(ROW()-ROW(PaymentSchedule[[#Headers],[BEGINNING BALANCE]])=1,LoanAmount,INDEX(PaymentSchedule[ENDING BALANCE],ROW()-ROW(PaymentSchedule[[#Headers],[BEGINNING BALANCE]])-1)),"")</f>
        <v>74356.767415108552</v>
      </c>
      <c r="E166" s="13">
        <f>IF(PaymentSchedule[[#This Row],[PMT NO]]&lt;&gt;"",ScheduledPayment,"")</f>
        <v>536.82162301213907</v>
      </c>
      <c r="F16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66" s="13">
        <f>IF(PaymentSchedule[[#This Row],[PMT NO]]&lt;&gt;"",PaymentSchedule[[#This Row],[TOTAL PAYMENT]]-PaymentSchedule[[#This Row],[INTEREST]],"")</f>
        <v>227.00175878252008</v>
      </c>
      <c r="I166" s="13">
        <f>IF(PaymentSchedule[[#This Row],[PMT NO]]&lt;&gt;"",PaymentSchedule[[#This Row],[BEGINNING BALANCE]]*(InterestRate/PaymentsPerYear),"")</f>
        <v>309.81986422961899</v>
      </c>
      <c r="J16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74129.765656326039</v>
      </c>
      <c r="K166" s="13">
        <f>IF(PaymentSchedule[[#This Row],[PMT NO]]&lt;&gt;"",SUM(INDEX(PaymentSchedule[INTEREST],1,1):PaymentSchedule[[#This Row],[INTEREST]]),"")</f>
        <v>56800.295600195459</v>
      </c>
      <c r="L166" s="14">
        <f>IF(PaymentSchedule[[#This Row],[PMT NO]]&lt;&gt;"",SUM(INDEX(PaymentSchedule[PRINCIPAL],1,1):PaymentSchedule[[#This Row],[PRINCIPAL]]),"")</f>
        <v>25870.23434367395</v>
      </c>
    </row>
    <row r="167" spans="2:12" ht="16">
      <c r="B167" s="11">
        <f>IF(LoanIsGood,IF(ROW()-ROW(PaymentSchedule[[#Headers],[PMT NO]])&gt;ScheduledNumberOfPayments,"",ROW()-ROW(PaymentSchedule[[#Headers],[PMT NO]])),"")</f>
        <v>155</v>
      </c>
      <c r="C167" s="12">
        <f>IF(PaymentSchedule[[#This Row],[PMT NO]]&lt;&gt;"",EOMONTH(LoanStartDate,ROW(PaymentSchedule[[#This Row],[PMT NO]])-ROW(PaymentSchedule[[#Headers],[PMT NO]])-2)+DAY(LoanStartDate),"")</f>
        <v>49614</v>
      </c>
      <c r="D167" s="13">
        <f>IF(PaymentSchedule[[#This Row],[PMT NO]]&lt;&gt;"",IF(ROW()-ROW(PaymentSchedule[[#Headers],[BEGINNING BALANCE]])=1,LoanAmount,INDEX(PaymentSchedule[ENDING BALANCE],ROW()-ROW(PaymentSchedule[[#Headers],[BEGINNING BALANCE]])-1)),"")</f>
        <v>74129.765656326039</v>
      </c>
      <c r="E167" s="13">
        <f>IF(PaymentSchedule[[#This Row],[PMT NO]]&lt;&gt;"",ScheduledPayment,"")</f>
        <v>536.82162301213907</v>
      </c>
      <c r="F16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67" s="13">
        <f>IF(PaymentSchedule[[#This Row],[PMT NO]]&lt;&gt;"",PaymentSchedule[[#This Row],[TOTAL PAYMENT]]-PaymentSchedule[[#This Row],[INTEREST]],"")</f>
        <v>227.94759944411391</v>
      </c>
      <c r="I167" s="13">
        <f>IF(PaymentSchedule[[#This Row],[PMT NO]]&lt;&gt;"",PaymentSchedule[[#This Row],[BEGINNING BALANCE]]*(InterestRate/PaymentsPerYear),"")</f>
        <v>308.87402356802517</v>
      </c>
      <c r="J16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73901.818056881923</v>
      </c>
      <c r="K167" s="13">
        <f>IF(PaymentSchedule[[#This Row],[PMT NO]]&lt;&gt;"",SUM(INDEX(PaymentSchedule[INTEREST],1,1):PaymentSchedule[[#This Row],[INTEREST]]),"")</f>
        <v>57109.169623763482</v>
      </c>
      <c r="L167" s="14">
        <f>IF(PaymentSchedule[[#This Row],[PMT NO]]&lt;&gt;"",SUM(INDEX(PaymentSchedule[PRINCIPAL],1,1):PaymentSchedule[[#This Row],[PRINCIPAL]]),"")</f>
        <v>26098.181943118063</v>
      </c>
    </row>
    <row r="168" spans="2:12" ht="16">
      <c r="B168" s="11">
        <f>IF(LoanIsGood,IF(ROW()-ROW(PaymentSchedule[[#Headers],[PMT NO]])&gt;ScheduledNumberOfPayments,"",ROW()-ROW(PaymentSchedule[[#Headers],[PMT NO]])),"")</f>
        <v>156</v>
      </c>
      <c r="C168" s="12">
        <f>IF(PaymentSchedule[[#This Row],[PMT NO]]&lt;&gt;"",EOMONTH(LoanStartDate,ROW(PaymentSchedule[[#This Row],[PMT NO]])-ROW(PaymentSchedule[[#Headers],[PMT NO]])-2)+DAY(LoanStartDate),"")</f>
        <v>49644</v>
      </c>
      <c r="D168" s="13">
        <f>IF(PaymentSchedule[[#This Row],[PMT NO]]&lt;&gt;"",IF(ROW()-ROW(PaymentSchedule[[#Headers],[BEGINNING BALANCE]])=1,LoanAmount,INDEX(PaymentSchedule[ENDING BALANCE],ROW()-ROW(PaymentSchedule[[#Headers],[BEGINNING BALANCE]])-1)),"")</f>
        <v>73901.818056881923</v>
      </c>
      <c r="E168" s="13">
        <f>IF(PaymentSchedule[[#This Row],[PMT NO]]&lt;&gt;"",ScheduledPayment,"")</f>
        <v>536.82162301213907</v>
      </c>
      <c r="F16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68" s="13">
        <f>IF(PaymentSchedule[[#This Row],[PMT NO]]&lt;&gt;"",PaymentSchedule[[#This Row],[TOTAL PAYMENT]]-PaymentSchedule[[#This Row],[INTEREST]],"")</f>
        <v>228.8973811084644</v>
      </c>
      <c r="I168" s="13">
        <f>IF(PaymentSchedule[[#This Row],[PMT NO]]&lt;&gt;"",PaymentSchedule[[#This Row],[BEGINNING BALANCE]]*(InterestRate/PaymentsPerYear),"")</f>
        <v>307.92424190367467</v>
      </c>
      <c r="J16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73672.920675773465</v>
      </c>
      <c r="K168" s="13">
        <f>IF(PaymentSchedule[[#This Row],[PMT NO]]&lt;&gt;"",SUM(INDEX(PaymentSchedule[INTEREST],1,1):PaymentSchedule[[#This Row],[INTEREST]]),"")</f>
        <v>57417.093865667157</v>
      </c>
      <c r="L168" s="14">
        <f>IF(PaymentSchedule[[#This Row],[PMT NO]]&lt;&gt;"",SUM(INDEX(PaymentSchedule[PRINCIPAL],1,1):PaymentSchedule[[#This Row],[PRINCIPAL]]),"")</f>
        <v>26327.079324226528</v>
      </c>
    </row>
    <row r="169" spans="2:12" ht="16">
      <c r="B169" s="11">
        <f>IF(LoanIsGood,IF(ROW()-ROW(PaymentSchedule[[#Headers],[PMT NO]])&gt;ScheduledNumberOfPayments,"",ROW()-ROW(PaymentSchedule[[#Headers],[PMT NO]])),"")</f>
        <v>157</v>
      </c>
      <c r="C169" s="12">
        <f>IF(PaymentSchedule[[#This Row],[PMT NO]]&lt;&gt;"",EOMONTH(LoanStartDate,ROW(PaymentSchedule[[#This Row],[PMT NO]])-ROW(PaymentSchedule[[#Headers],[PMT NO]])-2)+DAY(LoanStartDate),"")</f>
        <v>49675</v>
      </c>
      <c r="D169" s="13">
        <f>IF(PaymentSchedule[[#This Row],[PMT NO]]&lt;&gt;"",IF(ROW()-ROW(PaymentSchedule[[#Headers],[BEGINNING BALANCE]])=1,LoanAmount,INDEX(PaymentSchedule[ENDING BALANCE],ROW()-ROW(PaymentSchedule[[#Headers],[BEGINNING BALANCE]])-1)),"")</f>
        <v>73672.920675773465</v>
      </c>
      <c r="E169" s="13">
        <f>IF(PaymentSchedule[[#This Row],[PMT NO]]&lt;&gt;"",ScheduledPayment,"")</f>
        <v>536.82162301213907</v>
      </c>
      <c r="F16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6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69" s="13">
        <f>IF(PaymentSchedule[[#This Row],[PMT NO]]&lt;&gt;"",PaymentSchedule[[#This Row],[TOTAL PAYMENT]]-PaymentSchedule[[#This Row],[INTEREST]],"")</f>
        <v>229.85112019641633</v>
      </c>
      <c r="I169" s="13">
        <f>IF(PaymentSchedule[[#This Row],[PMT NO]]&lt;&gt;"",PaymentSchedule[[#This Row],[BEGINNING BALANCE]]*(InterestRate/PaymentsPerYear),"")</f>
        <v>306.97050281572274</v>
      </c>
      <c r="J16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73443.069555577051</v>
      </c>
      <c r="K169" s="13">
        <f>IF(PaymentSchedule[[#This Row],[PMT NO]]&lt;&gt;"",SUM(INDEX(PaymentSchedule[INTEREST],1,1):PaymentSchedule[[#This Row],[INTEREST]]),"")</f>
        <v>57724.064368482883</v>
      </c>
      <c r="L169" s="14">
        <f>IF(PaymentSchedule[[#This Row],[PMT NO]]&lt;&gt;"",SUM(INDEX(PaymentSchedule[PRINCIPAL],1,1):PaymentSchedule[[#This Row],[PRINCIPAL]]),"")</f>
        <v>26556.930444422946</v>
      </c>
    </row>
    <row r="170" spans="2:12" ht="16">
      <c r="B170" s="11">
        <f>IF(LoanIsGood,IF(ROW()-ROW(PaymentSchedule[[#Headers],[PMT NO]])&gt;ScheduledNumberOfPayments,"",ROW()-ROW(PaymentSchedule[[#Headers],[PMT NO]])),"")</f>
        <v>158</v>
      </c>
      <c r="C170" s="12">
        <f>IF(PaymentSchedule[[#This Row],[PMT NO]]&lt;&gt;"",EOMONTH(LoanStartDate,ROW(PaymentSchedule[[#This Row],[PMT NO]])-ROW(PaymentSchedule[[#Headers],[PMT NO]])-2)+DAY(LoanStartDate),"")</f>
        <v>49706</v>
      </c>
      <c r="D170" s="13">
        <f>IF(PaymentSchedule[[#This Row],[PMT NO]]&lt;&gt;"",IF(ROW()-ROW(PaymentSchedule[[#Headers],[BEGINNING BALANCE]])=1,LoanAmount,INDEX(PaymentSchedule[ENDING BALANCE],ROW()-ROW(PaymentSchedule[[#Headers],[BEGINNING BALANCE]])-1)),"")</f>
        <v>73443.069555577051</v>
      </c>
      <c r="E170" s="13">
        <f>IF(PaymentSchedule[[#This Row],[PMT NO]]&lt;&gt;"",ScheduledPayment,"")</f>
        <v>536.82162301213907</v>
      </c>
      <c r="F17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70" s="13">
        <f>IF(PaymentSchedule[[#This Row],[PMT NO]]&lt;&gt;"",PaymentSchedule[[#This Row],[TOTAL PAYMENT]]-PaymentSchedule[[#This Row],[INTEREST]],"")</f>
        <v>230.80883319723472</v>
      </c>
      <c r="I170" s="13">
        <f>IF(PaymentSchedule[[#This Row],[PMT NO]]&lt;&gt;"",PaymentSchedule[[#This Row],[BEGINNING BALANCE]]*(InterestRate/PaymentsPerYear),"")</f>
        <v>306.01278981490435</v>
      </c>
      <c r="J17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73212.260722379811</v>
      </c>
      <c r="K170" s="13">
        <f>IF(PaymentSchedule[[#This Row],[PMT NO]]&lt;&gt;"",SUM(INDEX(PaymentSchedule[INTEREST],1,1):PaymentSchedule[[#This Row],[INTEREST]]),"")</f>
        <v>58030.07715829779</v>
      </c>
      <c r="L170" s="14">
        <f>IF(PaymentSchedule[[#This Row],[PMT NO]]&lt;&gt;"",SUM(INDEX(PaymentSchedule[PRINCIPAL],1,1):PaymentSchedule[[#This Row],[PRINCIPAL]]),"")</f>
        <v>26787.739277620181</v>
      </c>
    </row>
    <row r="171" spans="2:12" ht="16">
      <c r="B171" s="11">
        <f>IF(LoanIsGood,IF(ROW()-ROW(PaymentSchedule[[#Headers],[PMT NO]])&gt;ScheduledNumberOfPayments,"",ROW()-ROW(PaymentSchedule[[#Headers],[PMT NO]])),"")</f>
        <v>159</v>
      </c>
      <c r="C171" s="12">
        <f>IF(PaymentSchedule[[#This Row],[PMT NO]]&lt;&gt;"",EOMONTH(LoanStartDate,ROW(PaymentSchedule[[#This Row],[PMT NO]])-ROW(PaymentSchedule[[#Headers],[PMT NO]])-2)+DAY(LoanStartDate),"")</f>
        <v>49735</v>
      </c>
      <c r="D171" s="13">
        <f>IF(PaymentSchedule[[#This Row],[PMT NO]]&lt;&gt;"",IF(ROW()-ROW(PaymentSchedule[[#Headers],[BEGINNING BALANCE]])=1,LoanAmount,INDEX(PaymentSchedule[ENDING BALANCE],ROW()-ROW(PaymentSchedule[[#Headers],[BEGINNING BALANCE]])-1)),"")</f>
        <v>73212.260722379811</v>
      </c>
      <c r="E171" s="13">
        <f>IF(PaymentSchedule[[#This Row],[PMT NO]]&lt;&gt;"",ScheduledPayment,"")</f>
        <v>536.82162301213907</v>
      </c>
      <c r="F17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71" s="13">
        <f>IF(PaymentSchedule[[#This Row],[PMT NO]]&lt;&gt;"",PaymentSchedule[[#This Row],[TOTAL PAYMENT]]-PaymentSchedule[[#This Row],[INTEREST]],"")</f>
        <v>231.77053666888986</v>
      </c>
      <c r="I171" s="13">
        <f>IF(PaymentSchedule[[#This Row],[PMT NO]]&lt;&gt;"",PaymentSchedule[[#This Row],[BEGINNING BALANCE]]*(InterestRate/PaymentsPerYear),"")</f>
        <v>305.05108634324921</v>
      </c>
      <c r="J17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72980.490185710922</v>
      </c>
      <c r="K171" s="13">
        <f>IF(PaymentSchedule[[#This Row],[PMT NO]]&lt;&gt;"",SUM(INDEX(PaymentSchedule[INTEREST],1,1):PaymentSchedule[[#This Row],[INTEREST]]),"")</f>
        <v>58335.128244641041</v>
      </c>
      <c r="L171" s="14">
        <f>IF(PaymentSchedule[[#This Row],[PMT NO]]&lt;&gt;"",SUM(INDEX(PaymentSchedule[PRINCIPAL],1,1):PaymentSchedule[[#This Row],[PRINCIPAL]]),"")</f>
        <v>27019.509814289071</v>
      </c>
    </row>
    <row r="172" spans="2:12" ht="16">
      <c r="B172" s="11">
        <f>IF(LoanIsGood,IF(ROW()-ROW(PaymentSchedule[[#Headers],[PMT NO]])&gt;ScheduledNumberOfPayments,"",ROW()-ROW(PaymentSchedule[[#Headers],[PMT NO]])),"")</f>
        <v>160</v>
      </c>
      <c r="C172" s="12">
        <f>IF(PaymentSchedule[[#This Row],[PMT NO]]&lt;&gt;"",EOMONTH(LoanStartDate,ROW(PaymentSchedule[[#This Row],[PMT NO]])-ROW(PaymentSchedule[[#Headers],[PMT NO]])-2)+DAY(LoanStartDate),"")</f>
        <v>49766</v>
      </c>
      <c r="D172" s="13">
        <f>IF(PaymentSchedule[[#This Row],[PMT NO]]&lt;&gt;"",IF(ROW()-ROW(PaymentSchedule[[#Headers],[BEGINNING BALANCE]])=1,LoanAmount,INDEX(PaymentSchedule[ENDING BALANCE],ROW()-ROW(PaymentSchedule[[#Headers],[BEGINNING BALANCE]])-1)),"")</f>
        <v>72980.490185710922</v>
      </c>
      <c r="E172" s="13">
        <f>IF(PaymentSchedule[[#This Row],[PMT NO]]&lt;&gt;"",ScheduledPayment,"")</f>
        <v>536.82162301213907</v>
      </c>
      <c r="F17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72" s="13">
        <f>IF(PaymentSchedule[[#This Row],[PMT NO]]&lt;&gt;"",PaymentSchedule[[#This Row],[TOTAL PAYMENT]]-PaymentSchedule[[#This Row],[INTEREST]],"")</f>
        <v>232.73624723834359</v>
      </c>
      <c r="I172" s="13">
        <f>IF(PaymentSchedule[[#This Row],[PMT NO]]&lt;&gt;"",PaymentSchedule[[#This Row],[BEGINNING BALANCE]]*(InterestRate/PaymentsPerYear),"")</f>
        <v>304.08537577379548</v>
      </c>
      <c r="J17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72747.753938472582</v>
      </c>
      <c r="K172" s="13">
        <f>IF(PaymentSchedule[[#This Row],[PMT NO]]&lt;&gt;"",SUM(INDEX(PaymentSchedule[INTEREST],1,1):PaymentSchedule[[#This Row],[INTEREST]]),"")</f>
        <v>58639.213620414834</v>
      </c>
      <c r="L172" s="14">
        <f>IF(PaymentSchedule[[#This Row],[PMT NO]]&lt;&gt;"",SUM(INDEX(PaymentSchedule[PRINCIPAL],1,1):PaymentSchedule[[#This Row],[PRINCIPAL]]),"")</f>
        <v>27252.246061527414</v>
      </c>
    </row>
    <row r="173" spans="2:12" ht="16">
      <c r="B173" s="11">
        <f>IF(LoanIsGood,IF(ROW()-ROW(PaymentSchedule[[#Headers],[PMT NO]])&gt;ScheduledNumberOfPayments,"",ROW()-ROW(PaymentSchedule[[#Headers],[PMT NO]])),"")</f>
        <v>161</v>
      </c>
      <c r="C173" s="12">
        <f>IF(PaymentSchedule[[#This Row],[PMT NO]]&lt;&gt;"",EOMONTH(LoanStartDate,ROW(PaymentSchedule[[#This Row],[PMT NO]])-ROW(PaymentSchedule[[#Headers],[PMT NO]])-2)+DAY(LoanStartDate),"")</f>
        <v>49796</v>
      </c>
      <c r="D173" s="13">
        <f>IF(PaymentSchedule[[#This Row],[PMT NO]]&lt;&gt;"",IF(ROW()-ROW(PaymentSchedule[[#Headers],[BEGINNING BALANCE]])=1,LoanAmount,INDEX(PaymentSchedule[ENDING BALANCE],ROW()-ROW(PaymentSchedule[[#Headers],[BEGINNING BALANCE]])-1)),"")</f>
        <v>72747.753938472582</v>
      </c>
      <c r="E173" s="13">
        <f>IF(PaymentSchedule[[#This Row],[PMT NO]]&lt;&gt;"",ScheduledPayment,"")</f>
        <v>536.82162301213907</v>
      </c>
      <c r="F17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73" s="13">
        <f>IF(PaymentSchedule[[#This Row],[PMT NO]]&lt;&gt;"",PaymentSchedule[[#This Row],[TOTAL PAYMENT]]-PaymentSchedule[[#This Row],[INTEREST]],"")</f>
        <v>233.70598160183664</v>
      </c>
      <c r="I173" s="13">
        <f>IF(PaymentSchedule[[#This Row],[PMT NO]]&lt;&gt;"",PaymentSchedule[[#This Row],[BEGINNING BALANCE]]*(InterestRate/PaymentsPerYear),"")</f>
        <v>303.11564141030243</v>
      </c>
      <c r="J17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72514.047956870752</v>
      </c>
      <c r="K173" s="13">
        <f>IF(PaymentSchedule[[#This Row],[PMT NO]]&lt;&gt;"",SUM(INDEX(PaymentSchedule[INTEREST],1,1):PaymentSchedule[[#This Row],[INTEREST]]),"")</f>
        <v>58942.329261825136</v>
      </c>
      <c r="L173" s="14">
        <f>IF(PaymentSchedule[[#This Row],[PMT NO]]&lt;&gt;"",SUM(INDEX(PaymentSchedule[PRINCIPAL],1,1):PaymentSchedule[[#This Row],[PRINCIPAL]]),"")</f>
        <v>27485.952043129251</v>
      </c>
    </row>
    <row r="174" spans="2:12" ht="16">
      <c r="B174" s="11">
        <f>IF(LoanIsGood,IF(ROW()-ROW(PaymentSchedule[[#Headers],[PMT NO]])&gt;ScheduledNumberOfPayments,"",ROW()-ROW(PaymentSchedule[[#Headers],[PMT NO]])),"")</f>
        <v>162</v>
      </c>
      <c r="C174" s="12">
        <f>IF(PaymentSchedule[[#This Row],[PMT NO]]&lt;&gt;"",EOMONTH(LoanStartDate,ROW(PaymentSchedule[[#This Row],[PMT NO]])-ROW(PaymentSchedule[[#Headers],[PMT NO]])-2)+DAY(LoanStartDate),"")</f>
        <v>49827</v>
      </c>
      <c r="D174" s="13">
        <f>IF(PaymentSchedule[[#This Row],[PMT NO]]&lt;&gt;"",IF(ROW()-ROW(PaymentSchedule[[#Headers],[BEGINNING BALANCE]])=1,LoanAmount,INDEX(PaymentSchedule[ENDING BALANCE],ROW()-ROW(PaymentSchedule[[#Headers],[BEGINNING BALANCE]])-1)),"")</f>
        <v>72514.047956870752</v>
      </c>
      <c r="E174" s="13">
        <f>IF(PaymentSchedule[[#This Row],[PMT NO]]&lt;&gt;"",ScheduledPayment,"")</f>
        <v>536.82162301213907</v>
      </c>
      <c r="F17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74" s="13">
        <f>IF(PaymentSchedule[[#This Row],[PMT NO]]&lt;&gt;"",PaymentSchedule[[#This Row],[TOTAL PAYMENT]]-PaymentSchedule[[#This Row],[INTEREST]],"")</f>
        <v>234.67975652517759</v>
      </c>
      <c r="I174" s="13">
        <f>IF(PaymentSchedule[[#This Row],[PMT NO]]&lt;&gt;"",PaymentSchedule[[#This Row],[BEGINNING BALANCE]]*(InterestRate/PaymentsPerYear),"")</f>
        <v>302.14186648696148</v>
      </c>
      <c r="J17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72279.368200345576</v>
      </c>
      <c r="K174" s="13">
        <f>IF(PaymentSchedule[[#This Row],[PMT NO]]&lt;&gt;"",SUM(INDEX(PaymentSchedule[INTEREST],1,1):PaymentSchedule[[#This Row],[INTEREST]]),"")</f>
        <v>59244.4711283121</v>
      </c>
      <c r="L174" s="14">
        <f>IF(PaymentSchedule[[#This Row],[PMT NO]]&lt;&gt;"",SUM(INDEX(PaymentSchedule[PRINCIPAL],1,1):PaymentSchedule[[#This Row],[PRINCIPAL]]),"")</f>
        <v>27720.631799654428</v>
      </c>
    </row>
    <row r="175" spans="2:12" ht="16">
      <c r="B175" s="11">
        <f>IF(LoanIsGood,IF(ROW()-ROW(PaymentSchedule[[#Headers],[PMT NO]])&gt;ScheduledNumberOfPayments,"",ROW()-ROW(PaymentSchedule[[#Headers],[PMT NO]])),"")</f>
        <v>163</v>
      </c>
      <c r="C175" s="12">
        <f>IF(PaymentSchedule[[#This Row],[PMT NO]]&lt;&gt;"",EOMONTH(LoanStartDate,ROW(PaymentSchedule[[#This Row],[PMT NO]])-ROW(PaymentSchedule[[#Headers],[PMT NO]])-2)+DAY(LoanStartDate),"")</f>
        <v>49857</v>
      </c>
      <c r="D175" s="13">
        <f>IF(PaymentSchedule[[#This Row],[PMT NO]]&lt;&gt;"",IF(ROW()-ROW(PaymentSchedule[[#Headers],[BEGINNING BALANCE]])=1,LoanAmount,INDEX(PaymentSchedule[ENDING BALANCE],ROW()-ROW(PaymentSchedule[[#Headers],[BEGINNING BALANCE]])-1)),"")</f>
        <v>72279.368200345576</v>
      </c>
      <c r="E175" s="13">
        <f>IF(PaymentSchedule[[#This Row],[PMT NO]]&lt;&gt;"",ScheduledPayment,"")</f>
        <v>536.82162301213907</v>
      </c>
      <c r="F17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75" s="13">
        <f>IF(PaymentSchedule[[#This Row],[PMT NO]]&lt;&gt;"",PaymentSchedule[[#This Row],[TOTAL PAYMENT]]-PaymentSchedule[[#This Row],[INTEREST]],"")</f>
        <v>235.65758884403249</v>
      </c>
      <c r="I175" s="13">
        <f>IF(PaymentSchedule[[#This Row],[PMT NO]]&lt;&gt;"",PaymentSchedule[[#This Row],[BEGINNING BALANCE]]*(InterestRate/PaymentsPerYear),"")</f>
        <v>301.16403416810658</v>
      </c>
      <c r="J17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72043.710611501549</v>
      </c>
      <c r="K175" s="13">
        <f>IF(PaymentSchedule[[#This Row],[PMT NO]]&lt;&gt;"",SUM(INDEX(PaymentSchedule[INTEREST],1,1):PaymentSchedule[[#This Row],[INTEREST]]),"")</f>
        <v>59545.635162480205</v>
      </c>
      <c r="L175" s="14">
        <f>IF(PaymentSchedule[[#This Row],[PMT NO]]&lt;&gt;"",SUM(INDEX(PaymentSchedule[PRINCIPAL],1,1):PaymentSchedule[[#This Row],[PRINCIPAL]]),"")</f>
        <v>27956.289388498459</v>
      </c>
    </row>
    <row r="176" spans="2:12" ht="16">
      <c r="B176" s="11">
        <f>IF(LoanIsGood,IF(ROW()-ROW(PaymentSchedule[[#Headers],[PMT NO]])&gt;ScheduledNumberOfPayments,"",ROW()-ROW(PaymentSchedule[[#Headers],[PMT NO]])),"")</f>
        <v>164</v>
      </c>
      <c r="C176" s="12">
        <f>IF(PaymentSchedule[[#This Row],[PMT NO]]&lt;&gt;"",EOMONTH(LoanStartDate,ROW(PaymentSchedule[[#This Row],[PMT NO]])-ROW(PaymentSchedule[[#Headers],[PMT NO]])-2)+DAY(LoanStartDate),"")</f>
        <v>49888</v>
      </c>
      <c r="D176" s="13">
        <f>IF(PaymentSchedule[[#This Row],[PMT NO]]&lt;&gt;"",IF(ROW()-ROW(PaymentSchedule[[#Headers],[BEGINNING BALANCE]])=1,LoanAmount,INDEX(PaymentSchedule[ENDING BALANCE],ROW()-ROW(PaymentSchedule[[#Headers],[BEGINNING BALANCE]])-1)),"")</f>
        <v>72043.710611501549</v>
      </c>
      <c r="E176" s="13">
        <f>IF(PaymentSchedule[[#This Row],[PMT NO]]&lt;&gt;"",ScheduledPayment,"")</f>
        <v>536.82162301213907</v>
      </c>
      <c r="F17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76" s="13">
        <f>IF(PaymentSchedule[[#This Row],[PMT NO]]&lt;&gt;"",PaymentSchedule[[#This Row],[TOTAL PAYMENT]]-PaymentSchedule[[#This Row],[INTEREST]],"")</f>
        <v>236.63949546421594</v>
      </c>
      <c r="I176" s="13">
        <f>IF(PaymentSchedule[[#This Row],[PMT NO]]&lt;&gt;"",PaymentSchedule[[#This Row],[BEGINNING BALANCE]]*(InterestRate/PaymentsPerYear),"")</f>
        <v>300.18212754792313</v>
      </c>
      <c r="J17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71807.071116037332</v>
      </c>
      <c r="K176" s="13">
        <f>IF(PaymentSchedule[[#This Row],[PMT NO]]&lt;&gt;"",SUM(INDEX(PaymentSchedule[INTEREST],1,1):PaymentSchedule[[#This Row],[INTEREST]]),"")</f>
        <v>59845.817290028128</v>
      </c>
      <c r="L176" s="14">
        <f>IF(PaymentSchedule[[#This Row],[PMT NO]]&lt;&gt;"",SUM(INDEX(PaymentSchedule[PRINCIPAL],1,1):PaymentSchedule[[#This Row],[PRINCIPAL]]),"")</f>
        <v>28192.928883962675</v>
      </c>
    </row>
    <row r="177" spans="2:12" ht="16">
      <c r="B177" s="11">
        <f>IF(LoanIsGood,IF(ROW()-ROW(PaymentSchedule[[#Headers],[PMT NO]])&gt;ScheduledNumberOfPayments,"",ROW()-ROW(PaymentSchedule[[#Headers],[PMT NO]])),"")</f>
        <v>165</v>
      </c>
      <c r="C177" s="12">
        <f>IF(PaymentSchedule[[#This Row],[PMT NO]]&lt;&gt;"",EOMONTH(LoanStartDate,ROW(PaymentSchedule[[#This Row],[PMT NO]])-ROW(PaymentSchedule[[#Headers],[PMT NO]])-2)+DAY(LoanStartDate),"")</f>
        <v>49919</v>
      </c>
      <c r="D177" s="13">
        <f>IF(PaymentSchedule[[#This Row],[PMT NO]]&lt;&gt;"",IF(ROW()-ROW(PaymentSchedule[[#Headers],[BEGINNING BALANCE]])=1,LoanAmount,INDEX(PaymentSchedule[ENDING BALANCE],ROW()-ROW(PaymentSchedule[[#Headers],[BEGINNING BALANCE]])-1)),"")</f>
        <v>71807.071116037332</v>
      </c>
      <c r="E177" s="13">
        <f>IF(PaymentSchedule[[#This Row],[PMT NO]]&lt;&gt;"",ScheduledPayment,"")</f>
        <v>536.82162301213907</v>
      </c>
      <c r="F17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77" s="13">
        <f>IF(PaymentSchedule[[#This Row],[PMT NO]]&lt;&gt;"",PaymentSchedule[[#This Row],[TOTAL PAYMENT]]-PaymentSchedule[[#This Row],[INTEREST]],"")</f>
        <v>237.6254933619835</v>
      </c>
      <c r="I177" s="13">
        <f>IF(PaymentSchedule[[#This Row],[PMT NO]]&lt;&gt;"",PaymentSchedule[[#This Row],[BEGINNING BALANCE]]*(InterestRate/PaymentsPerYear),"")</f>
        <v>299.19612965015557</v>
      </c>
      <c r="J17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71569.445622675354</v>
      </c>
      <c r="K177" s="13">
        <f>IF(PaymentSchedule[[#This Row],[PMT NO]]&lt;&gt;"",SUM(INDEX(PaymentSchedule[INTEREST],1,1):PaymentSchedule[[#This Row],[INTEREST]]),"")</f>
        <v>60145.013419678282</v>
      </c>
      <c r="L177" s="14">
        <f>IF(PaymentSchedule[[#This Row],[PMT NO]]&lt;&gt;"",SUM(INDEX(PaymentSchedule[PRINCIPAL],1,1):PaymentSchedule[[#This Row],[PRINCIPAL]]),"")</f>
        <v>28430.554377324657</v>
      </c>
    </row>
    <row r="178" spans="2:12" ht="16">
      <c r="B178" s="11">
        <f>IF(LoanIsGood,IF(ROW()-ROW(PaymentSchedule[[#Headers],[PMT NO]])&gt;ScheduledNumberOfPayments,"",ROW()-ROW(PaymentSchedule[[#Headers],[PMT NO]])),"")</f>
        <v>166</v>
      </c>
      <c r="C178" s="12">
        <f>IF(PaymentSchedule[[#This Row],[PMT NO]]&lt;&gt;"",EOMONTH(LoanStartDate,ROW(PaymentSchedule[[#This Row],[PMT NO]])-ROW(PaymentSchedule[[#Headers],[PMT NO]])-2)+DAY(LoanStartDate),"")</f>
        <v>49949</v>
      </c>
      <c r="D178" s="13">
        <f>IF(PaymentSchedule[[#This Row],[PMT NO]]&lt;&gt;"",IF(ROW()-ROW(PaymentSchedule[[#Headers],[BEGINNING BALANCE]])=1,LoanAmount,INDEX(PaymentSchedule[ENDING BALANCE],ROW()-ROW(PaymentSchedule[[#Headers],[BEGINNING BALANCE]])-1)),"")</f>
        <v>71569.445622675354</v>
      </c>
      <c r="E178" s="13">
        <f>IF(PaymentSchedule[[#This Row],[PMT NO]]&lt;&gt;"",ScheduledPayment,"")</f>
        <v>536.82162301213907</v>
      </c>
      <c r="F17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78" s="13">
        <f>IF(PaymentSchedule[[#This Row],[PMT NO]]&lt;&gt;"",PaymentSchedule[[#This Row],[TOTAL PAYMENT]]-PaymentSchedule[[#This Row],[INTEREST]],"")</f>
        <v>238.61559958432508</v>
      </c>
      <c r="I178" s="13">
        <f>IF(PaymentSchedule[[#This Row],[PMT NO]]&lt;&gt;"",PaymentSchedule[[#This Row],[BEGINNING BALANCE]]*(InterestRate/PaymentsPerYear),"")</f>
        <v>298.20602342781399</v>
      </c>
      <c r="J17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71330.830023091024</v>
      </c>
      <c r="K178" s="13">
        <f>IF(PaymentSchedule[[#This Row],[PMT NO]]&lt;&gt;"",SUM(INDEX(PaymentSchedule[INTEREST],1,1):PaymentSchedule[[#This Row],[INTEREST]]),"")</f>
        <v>60443.219443106093</v>
      </c>
      <c r="L178" s="14">
        <f>IF(PaymentSchedule[[#This Row],[PMT NO]]&lt;&gt;"",SUM(INDEX(PaymentSchedule[PRINCIPAL],1,1):PaymentSchedule[[#This Row],[PRINCIPAL]]),"")</f>
        <v>28669.169976908983</v>
      </c>
    </row>
    <row r="179" spans="2:12" ht="16">
      <c r="B179" s="11">
        <f>IF(LoanIsGood,IF(ROW()-ROW(PaymentSchedule[[#Headers],[PMT NO]])&gt;ScheduledNumberOfPayments,"",ROW()-ROW(PaymentSchedule[[#Headers],[PMT NO]])),"")</f>
        <v>167</v>
      </c>
      <c r="C179" s="12">
        <f>IF(PaymentSchedule[[#This Row],[PMT NO]]&lt;&gt;"",EOMONTH(LoanStartDate,ROW(PaymentSchedule[[#This Row],[PMT NO]])-ROW(PaymentSchedule[[#Headers],[PMT NO]])-2)+DAY(LoanStartDate),"")</f>
        <v>49980</v>
      </c>
      <c r="D179" s="13">
        <f>IF(PaymentSchedule[[#This Row],[PMT NO]]&lt;&gt;"",IF(ROW()-ROW(PaymentSchedule[[#Headers],[BEGINNING BALANCE]])=1,LoanAmount,INDEX(PaymentSchedule[ENDING BALANCE],ROW()-ROW(PaymentSchedule[[#Headers],[BEGINNING BALANCE]])-1)),"")</f>
        <v>71330.830023091024</v>
      </c>
      <c r="E179" s="13">
        <f>IF(PaymentSchedule[[#This Row],[PMT NO]]&lt;&gt;"",ScheduledPayment,"")</f>
        <v>536.82162301213907</v>
      </c>
      <c r="F17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7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79" s="13">
        <f>IF(PaymentSchedule[[#This Row],[PMT NO]]&lt;&gt;"",PaymentSchedule[[#This Row],[TOTAL PAYMENT]]-PaymentSchedule[[#This Row],[INTEREST]],"")</f>
        <v>239.6098312492598</v>
      </c>
      <c r="I179" s="13">
        <f>IF(PaymentSchedule[[#This Row],[PMT NO]]&lt;&gt;"",PaymentSchedule[[#This Row],[BEGINNING BALANCE]]*(InterestRate/PaymentsPerYear),"")</f>
        <v>297.21179176287927</v>
      </c>
      <c r="J17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71091.22019184177</v>
      </c>
      <c r="K179" s="13">
        <f>IF(PaymentSchedule[[#This Row],[PMT NO]]&lt;&gt;"",SUM(INDEX(PaymentSchedule[INTEREST],1,1):PaymentSchedule[[#This Row],[INTEREST]]),"")</f>
        <v>60740.431234868971</v>
      </c>
      <c r="L179" s="14">
        <f>IF(PaymentSchedule[[#This Row],[PMT NO]]&lt;&gt;"",SUM(INDEX(PaymentSchedule[PRINCIPAL],1,1):PaymentSchedule[[#This Row],[PRINCIPAL]]),"")</f>
        <v>28908.779808158244</v>
      </c>
    </row>
    <row r="180" spans="2:12" ht="16">
      <c r="B180" s="11">
        <f>IF(LoanIsGood,IF(ROW()-ROW(PaymentSchedule[[#Headers],[PMT NO]])&gt;ScheduledNumberOfPayments,"",ROW()-ROW(PaymentSchedule[[#Headers],[PMT NO]])),"")</f>
        <v>168</v>
      </c>
      <c r="C180" s="12">
        <f>IF(PaymentSchedule[[#This Row],[PMT NO]]&lt;&gt;"",EOMONTH(LoanStartDate,ROW(PaymentSchedule[[#This Row],[PMT NO]])-ROW(PaymentSchedule[[#Headers],[PMT NO]])-2)+DAY(LoanStartDate),"")</f>
        <v>50010</v>
      </c>
      <c r="D180" s="13">
        <f>IF(PaymentSchedule[[#This Row],[PMT NO]]&lt;&gt;"",IF(ROW()-ROW(PaymentSchedule[[#Headers],[BEGINNING BALANCE]])=1,LoanAmount,INDEX(PaymentSchedule[ENDING BALANCE],ROW()-ROW(PaymentSchedule[[#Headers],[BEGINNING BALANCE]])-1)),"")</f>
        <v>71091.22019184177</v>
      </c>
      <c r="E180" s="13">
        <f>IF(PaymentSchedule[[#This Row],[PMT NO]]&lt;&gt;"",ScheduledPayment,"")</f>
        <v>536.82162301213907</v>
      </c>
      <c r="F18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80" s="13">
        <f>IF(PaymentSchedule[[#This Row],[PMT NO]]&lt;&gt;"",PaymentSchedule[[#This Row],[TOTAL PAYMENT]]-PaymentSchedule[[#This Row],[INTEREST]],"")</f>
        <v>240.60820554613167</v>
      </c>
      <c r="I180" s="13">
        <f>IF(PaymentSchedule[[#This Row],[PMT NO]]&lt;&gt;"",PaymentSchedule[[#This Row],[BEGINNING BALANCE]]*(InterestRate/PaymentsPerYear),"")</f>
        <v>296.2134174660074</v>
      </c>
      <c r="J18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70850.61198629564</v>
      </c>
      <c r="K180" s="13">
        <f>IF(PaymentSchedule[[#This Row],[PMT NO]]&lt;&gt;"",SUM(INDEX(PaymentSchedule[INTEREST],1,1):PaymentSchedule[[#This Row],[INTEREST]]),"")</f>
        <v>61036.64465233498</v>
      </c>
      <c r="L180" s="14">
        <f>IF(PaymentSchedule[[#This Row],[PMT NO]]&lt;&gt;"",SUM(INDEX(PaymentSchedule[PRINCIPAL],1,1):PaymentSchedule[[#This Row],[PRINCIPAL]]),"")</f>
        <v>29149.388013704374</v>
      </c>
    </row>
    <row r="181" spans="2:12" ht="16">
      <c r="B181" s="11">
        <f>IF(LoanIsGood,IF(ROW()-ROW(PaymentSchedule[[#Headers],[PMT NO]])&gt;ScheduledNumberOfPayments,"",ROW()-ROW(PaymentSchedule[[#Headers],[PMT NO]])),"")</f>
        <v>169</v>
      </c>
      <c r="C181" s="12">
        <f>IF(PaymentSchedule[[#This Row],[PMT NO]]&lt;&gt;"",EOMONTH(LoanStartDate,ROW(PaymentSchedule[[#This Row],[PMT NO]])-ROW(PaymentSchedule[[#Headers],[PMT NO]])-2)+DAY(LoanStartDate),"")</f>
        <v>50041</v>
      </c>
      <c r="D181" s="13">
        <f>IF(PaymentSchedule[[#This Row],[PMT NO]]&lt;&gt;"",IF(ROW()-ROW(PaymentSchedule[[#Headers],[BEGINNING BALANCE]])=1,LoanAmount,INDEX(PaymentSchedule[ENDING BALANCE],ROW()-ROW(PaymentSchedule[[#Headers],[BEGINNING BALANCE]])-1)),"")</f>
        <v>70850.61198629564</v>
      </c>
      <c r="E181" s="13">
        <f>IF(PaymentSchedule[[#This Row],[PMT NO]]&lt;&gt;"",ScheduledPayment,"")</f>
        <v>536.82162301213907</v>
      </c>
      <c r="F18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81" s="13">
        <f>IF(PaymentSchedule[[#This Row],[PMT NO]]&lt;&gt;"",PaymentSchedule[[#This Row],[TOTAL PAYMENT]]-PaymentSchedule[[#This Row],[INTEREST]],"")</f>
        <v>241.61073973590726</v>
      </c>
      <c r="I181" s="13">
        <f>IF(PaymentSchedule[[#This Row],[PMT NO]]&lt;&gt;"",PaymentSchedule[[#This Row],[BEGINNING BALANCE]]*(InterestRate/PaymentsPerYear),"")</f>
        <v>295.21088327623181</v>
      </c>
      <c r="J18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70609.001246559739</v>
      </c>
      <c r="K181" s="13">
        <f>IF(PaymentSchedule[[#This Row],[PMT NO]]&lt;&gt;"",SUM(INDEX(PaymentSchedule[INTEREST],1,1):PaymentSchedule[[#This Row],[INTEREST]]),"")</f>
        <v>61331.855535611212</v>
      </c>
      <c r="L181" s="14">
        <f>IF(PaymentSchedule[[#This Row],[PMT NO]]&lt;&gt;"",SUM(INDEX(PaymentSchedule[PRINCIPAL],1,1):PaymentSchedule[[#This Row],[PRINCIPAL]]),"")</f>
        <v>29390.998753440283</v>
      </c>
    </row>
    <row r="182" spans="2:12" ht="16">
      <c r="B182" s="11">
        <f>IF(LoanIsGood,IF(ROW()-ROW(PaymentSchedule[[#Headers],[PMT NO]])&gt;ScheduledNumberOfPayments,"",ROW()-ROW(PaymentSchedule[[#Headers],[PMT NO]])),"")</f>
        <v>170</v>
      </c>
      <c r="C182" s="12">
        <f>IF(PaymentSchedule[[#This Row],[PMT NO]]&lt;&gt;"",EOMONTH(LoanStartDate,ROW(PaymentSchedule[[#This Row],[PMT NO]])-ROW(PaymentSchedule[[#Headers],[PMT NO]])-2)+DAY(LoanStartDate),"")</f>
        <v>50072</v>
      </c>
      <c r="D182" s="13">
        <f>IF(PaymentSchedule[[#This Row],[PMT NO]]&lt;&gt;"",IF(ROW()-ROW(PaymentSchedule[[#Headers],[BEGINNING BALANCE]])=1,LoanAmount,INDEX(PaymentSchedule[ENDING BALANCE],ROW()-ROW(PaymentSchedule[[#Headers],[BEGINNING BALANCE]])-1)),"")</f>
        <v>70609.001246559739</v>
      </c>
      <c r="E182" s="13">
        <f>IF(PaymentSchedule[[#This Row],[PMT NO]]&lt;&gt;"",ScheduledPayment,"")</f>
        <v>536.82162301213907</v>
      </c>
      <c r="F18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82" s="13">
        <f>IF(PaymentSchedule[[#This Row],[PMT NO]]&lt;&gt;"",PaymentSchedule[[#This Row],[TOTAL PAYMENT]]-PaymentSchedule[[#This Row],[INTEREST]],"")</f>
        <v>242.61745115147352</v>
      </c>
      <c r="I182" s="13">
        <f>IF(PaymentSchedule[[#This Row],[PMT NO]]&lt;&gt;"",PaymentSchedule[[#This Row],[BEGINNING BALANCE]]*(InterestRate/PaymentsPerYear),"")</f>
        <v>294.20417186066555</v>
      </c>
      <c r="J18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70366.38379540827</v>
      </c>
      <c r="K182" s="13">
        <f>IF(PaymentSchedule[[#This Row],[PMT NO]]&lt;&gt;"",SUM(INDEX(PaymentSchedule[INTEREST],1,1):PaymentSchedule[[#This Row],[INTEREST]]),"")</f>
        <v>61626.059707471875</v>
      </c>
      <c r="L182" s="14">
        <f>IF(PaymentSchedule[[#This Row],[PMT NO]]&lt;&gt;"",SUM(INDEX(PaymentSchedule[PRINCIPAL],1,1):PaymentSchedule[[#This Row],[PRINCIPAL]]),"")</f>
        <v>29633.616204591755</v>
      </c>
    </row>
    <row r="183" spans="2:12" ht="16">
      <c r="B183" s="11">
        <f>IF(LoanIsGood,IF(ROW()-ROW(PaymentSchedule[[#Headers],[PMT NO]])&gt;ScheduledNumberOfPayments,"",ROW()-ROW(PaymentSchedule[[#Headers],[PMT NO]])),"")</f>
        <v>171</v>
      </c>
      <c r="C183" s="12">
        <f>IF(PaymentSchedule[[#This Row],[PMT NO]]&lt;&gt;"",EOMONTH(LoanStartDate,ROW(PaymentSchedule[[#This Row],[PMT NO]])-ROW(PaymentSchedule[[#Headers],[PMT NO]])-2)+DAY(LoanStartDate),"")</f>
        <v>50100</v>
      </c>
      <c r="D183" s="13">
        <f>IF(PaymentSchedule[[#This Row],[PMT NO]]&lt;&gt;"",IF(ROW()-ROW(PaymentSchedule[[#Headers],[BEGINNING BALANCE]])=1,LoanAmount,INDEX(PaymentSchedule[ENDING BALANCE],ROW()-ROW(PaymentSchedule[[#Headers],[BEGINNING BALANCE]])-1)),"")</f>
        <v>70366.38379540827</v>
      </c>
      <c r="E183" s="13">
        <f>IF(PaymentSchedule[[#This Row],[PMT NO]]&lt;&gt;"",ScheduledPayment,"")</f>
        <v>536.82162301213907</v>
      </c>
      <c r="F18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83" s="13">
        <f>IF(PaymentSchedule[[#This Row],[PMT NO]]&lt;&gt;"",PaymentSchedule[[#This Row],[TOTAL PAYMENT]]-PaymentSchedule[[#This Row],[INTEREST]],"")</f>
        <v>243.62835719793793</v>
      </c>
      <c r="I183" s="13">
        <f>IF(PaymentSchedule[[#This Row],[PMT NO]]&lt;&gt;"",PaymentSchedule[[#This Row],[BEGINNING BALANCE]]*(InterestRate/PaymentsPerYear),"")</f>
        <v>293.19326581420114</v>
      </c>
      <c r="J18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70122.755438210326</v>
      </c>
      <c r="K183" s="13">
        <f>IF(PaymentSchedule[[#This Row],[PMT NO]]&lt;&gt;"",SUM(INDEX(PaymentSchedule[INTEREST],1,1):PaymentSchedule[[#This Row],[INTEREST]]),"")</f>
        <v>61919.252973286078</v>
      </c>
      <c r="L183" s="14">
        <f>IF(PaymentSchedule[[#This Row],[PMT NO]]&lt;&gt;"",SUM(INDEX(PaymentSchedule[PRINCIPAL],1,1):PaymentSchedule[[#This Row],[PRINCIPAL]]),"")</f>
        <v>29877.244561789692</v>
      </c>
    </row>
    <row r="184" spans="2:12" ht="16">
      <c r="B184" s="11">
        <f>IF(LoanIsGood,IF(ROW()-ROW(PaymentSchedule[[#Headers],[PMT NO]])&gt;ScheduledNumberOfPayments,"",ROW()-ROW(PaymentSchedule[[#Headers],[PMT NO]])),"")</f>
        <v>172</v>
      </c>
      <c r="C184" s="12">
        <f>IF(PaymentSchedule[[#This Row],[PMT NO]]&lt;&gt;"",EOMONTH(LoanStartDate,ROW(PaymentSchedule[[#This Row],[PMT NO]])-ROW(PaymentSchedule[[#Headers],[PMT NO]])-2)+DAY(LoanStartDate),"")</f>
        <v>50131</v>
      </c>
      <c r="D184" s="13">
        <f>IF(PaymentSchedule[[#This Row],[PMT NO]]&lt;&gt;"",IF(ROW()-ROW(PaymentSchedule[[#Headers],[BEGINNING BALANCE]])=1,LoanAmount,INDEX(PaymentSchedule[ENDING BALANCE],ROW()-ROW(PaymentSchedule[[#Headers],[BEGINNING BALANCE]])-1)),"")</f>
        <v>70122.755438210326</v>
      </c>
      <c r="E184" s="13">
        <f>IF(PaymentSchedule[[#This Row],[PMT NO]]&lt;&gt;"",ScheduledPayment,"")</f>
        <v>536.82162301213907</v>
      </c>
      <c r="F18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84" s="13">
        <f>IF(PaymentSchedule[[#This Row],[PMT NO]]&lt;&gt;"",PaymentSchedule[[#This Row],[TOTAL PAYMENT]]-PaymentSchedule[[#This Row],[INTEREST]],"")</f>
        <v>244.64347535292939</v>
      </c>
      <c r="I184" s="13">
        <f>IF(PaymentSchedule[[#This Row],[PMT NO]]&lt;&gt;"",PaymentSchedule[[#This Row],[BEGINNING BALANCE]]*(InterestRate/PaymentsPerYear),"")</f>
        <v>292.17814765920969</v>
      </c>
      <c r="J18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69878.111962857394</v>
      </c>
      <c r="K184" s="13">
        <f>IF(PaymentSchedule[[#This Row],[PMT NO]]&lt;&gt;"",SUM(INDEX(PaymentSchedule[INTEREST],1,1):PaymentSchedule[[#This Row],[INTEREST]]),"")</f>
        <v>62211.431120945286</v>
      </c>
      <c r="L184" s="14">
        <f>IF(PaymentSchedule[[#This Row],[PMT NO]]&lt;&gt;"",SUM(INDEX(PaymentSchedule[PRINCIPAL],1,1):PaymentSchedule[[#This Row],[PRINCIPAL]]),"")</f>
        <v>30121.88803714262</v>
      </c>
    </row>
    <row r="185" spans="2:12" ht="16">
      <c r="B185" s="11">
        <f>IF(LoanIsGood,IF(ROW()-ROW(PaymentSchedule[[#Headers],[PMT NO]])&gt;ScheduledNumberOfPayments,"",ROW()-ROW(PaymentSchedule[[#Headers],[PMT NO]])),"")</f>
        <v>173</v>
      </c>
      <c r="C185" s="12">
        <f>IF(PaymentSchedule[[#This Row],[PMT NO]]&lt;&gt;"",EOMONTH(LoanStartDate,ROW(PaymentSchedule[[#This Row],[PMT NO]])-ROW(PaymentSchedule[[#Headers],[PMT NO]])-2)+DAY(LoanStartDate),"")</f>
        <v>50161</v>
      </c>
      <c r="D185" s="13">
        <f>IF(PaymentSchedule[[#This Row],[PMT NO]]&lt;&gt;"",IF(ROW()-ROW(PaymentSchedule[[#Headers],[BEGINNING BALANCE]])=1,LoanAmount,INDEX(PaymentSchedule[ENDING BALANCE],ROW()-ROW(PaymentSchedule[[#Headers],[BEGINNING BALANCE]])-1)),"")</f>
        <v>69878.111962857394</v>
      </c>
      <c r="E185" s="13">
        <f>IF(PaymentSchedule[[#This Row],[PMT NO]]&lt;&gt;"",ScheduledPayment,"")</f>
        <v>536.82162301213907</v>
      </c>
      <c r="F18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85" s="13">
        <f>IF(PaymentSchedule[[#This Row],[PMT NO]]&lt;&gt;"",PaymentSchedule[[#This Row],[TOTAL PAYMENT]]-PaymentSchedule[[#This Row],[INTEREST]],"")</f>
        <v>245.66282316689995</v>
      </c>
      <c r="I185" s="13">
        <f>IF(PaymentSchedule[[#This Row],[PMT NO]]&lt;&gt;"",PaymentSchedule[[#This Row],[BEGINNING BALANCE]]*(InterestRate/PaymentsPerYear),"")</f>
        <v>291.15879984523912</v>
      </c>
      <c r="J18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69632.449139690492</v>
      </c>
      <c r="K185" s="13">
        <f>IF(PaymentSchedule[[#This Row],[PMT NO]]&lt;&gt;"",SUM(INDEX(PaymentSchedule[INTEREST],1,1):PaymentSchedule[[#This Row],[INTEREST]]),"")</f>
        <v>62502.589920790524</v>
      </c>
      <c r="L185" s="14">
        <f>IF(PaymentSchedule[[#This Row],[PMT NO]]&lt;&gt;"",SUM(INDEX(PaymentSchedule[PRINCIPAL],1,1):PaymentSchedule[[#This Row],[PRINCIPAL]]),"")</f>
        <v>30367.550860309519</v>
      </c>
    </row>
    <row r="186" spans="2:12" ht="16">
      <c r="B186" s="11">
        <f>IF(LoanIsGood,IF(ROW()-ROW(PaymentSchedule[[#Headers],[PMT NO]])&gt;ScheduledNumberOfPayments,"",ROW()-ROW(PaymentSchedule[[#Headers],[PMT NO]])),"")</f>
        <v>174</v>
      </c>
      <c r="C186" s="12">
        <f>IF(PaymentSchedule[[#This Row],[PMT NO]]&lt;&gt;"",EOMONTH(LoanStartDate,ROW(PaymentSchedule[[#This Row],[PMT NO]])-ROW(PaymentSchedule[[#Headers],[PMT NO]])-2)+DAY(LoanStartDate),"")</f>
        <v>50192</v>
      </c>
      <c r="D186" s="13">
        <f>IF(PaymentSchedule[[#This Row],[PMT NO]]&lt;&gt;"",IF(ROW()-ROW(PaymentSchedule[[#Headers],[BEGINNING BALANCE]])=1,LoanAmount,INDEX(PaymentSchedule[ENDING BALANCE],ROW()-ROW(PaymentSchedule[[#Headers],[BEGINNING BALANCE]])-1)),"")</f>
        <v>69632.449139690492</v>
      </c>
      <c r="E186" s="13">
        <f>IF(PaymentSchedule[[#This Row],[PMT NO]]&lt;&gt;"",ScheduledPayment,"")</f>
        <v>536.82162301213907</v>
      </c>
      <c r="F18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86" s="13">
        <f>IF(PaymentSchedule[[#This Row],[PMT NO]]&lt;&gt;"",PaymentSchedule[[#This Row],[TOTAL PAYMENT]]-PaymentSchedule[[#This Row],[INTEREST]],"")</f>
        <v>246.68641826342866</v>
      </c>
      <c r="I186" s="13">
        <f>IF(PaymentSchedule[[#This Row],[PMT NO]]&lt;&gt;"",PaymentSchedule[[#This Row],[BEGINNING BALANCE]]*(InterestRate/PaymentsPerYear),"")</f>
        <v>290.13520474871041</v>
      </c>
      <c r="J18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69385.762721427061</v>
      </c>
      <c r="K186" s="13">
        <f>IF(PaymentSchedule[[#This Row],[PMT NO]]&lt;&gt;"",SUM(INDEX(PaymentSchedule[INTEREST],1,1):PaymentSchedule[[#This Row],[INTEREST]]),"")</f>
        <v>62792.725125539233</v>
      </c>
      <c r="L186" s="14">
        <f>IF(PaymentSchedule[[#This Row],[PMT NO]]&lt;&gt;"",SUM(INDEX(PaymentSchedule[PRINCIPAL],1,1):PaymentSchedule[[#This Row],[PRINCIPAL]]),"")</f>
        <v>30614.237278572946</v>
      </c>
    </row>
    <row r="187" spans="2:12" ht="16">
      <c r="B187" s="11">
        <f>IF(LoanIsGood,IF(ROW()-ROW(PaymentSchedule[[#Headers],[PMT NO]])&gt;ScheduledNumberOfPayments,"",ROW()-ROW(PaymentSchedule[[#Headers],[PMT NO]])),"")</f>
        <v>175</v>
      </c>
      <c r="C187" s="12">
        <f>IF(PaymentSchedule[[#This Row],[PMT NO]]&lt;&gt;"",EOMONTH(LoanStartDate,ROW(PaymentSchedule[[#This Row],[PMT NO]])-ROW(PaymentSchedule[[#Headers],[PMT NO]])-2)+DAY(LoanStartDate),"")</f>
        <v>50222</v>
      </c>
      <c r="D187" s="13">
        <f>IF(PaymentSchedule[[#This Row],[PMT NO]]&lt;&gt;"",IF(ROW()-ROW(PaymentSchedule[[#Headers],[BEGINNING BALANCE]])=1,LoanAmount,INDEX(PaymentSchedule[ENDING BALANCE],ROW()-ROW(PaymentSchedule[[#Headers],[BEGINNING BALANCE]])-1)),"")</f>
        <v>69385.762721427061</v>
      </c>
      <c r="E187" s="13">
        <f>IF(PaymentSchedule[[#This Row],[PMT NO]]&lt;&gt;"",ScheduledPayment,"")</f>
        <v>536.82162301213907</v>
      </c>
      <c r="F18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87" s="13">
        <f>IF(PaymentSchedule[[#This Row],[PMT NO]]&lt;&gt;"",PaymentSchedule[[#This Row],[TOTAL PAYMENT]]-PaymentSchedule[[#This Row],[INTEREST]],"")</f>
        <v>247.71427833952635</v>
      </c>
      <c r="I187" s="13">
        <f>IF(PaymentSchedule[[#This Row],[PMT NO]]&lt;&gt;"",PaymentSchedule[[#This Row],[BEGINNING BALANCE]]*(InterestRate/PaymentsPerYear),"")</f>
        <v>289.10734467261273</v>
      </c>
      <c r="J18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69138.048443087537</v>
      </c>
      <c r="K187" s="13">
        <f>IF(PaymentSchedule[[#This Row],[PMT NO]]&lt;&gt;"",SUM(INDEX(PaymentSchedule[INTEREST],1,1):PaymentSchedule[[#This Row],[INTEREST]]),"")</f>
        <v>63081.832470211848</v>
      </c>
      <c r="L187" s="14">
        <f>IF(PaymentSchedule[[#This Row],[PMT NO]]&lt;&gt;"",SUM(INDEX(PaymentSchedule[PRINCIPAL],1,1):PaymentSchedule[[#This Row],[PRINCIPAL]]),"")</f>
        <v>30861.951556912471</v>
      </c>
    </row>
    <row r="188" spans="2:12" ht="16">
      <c r="B188" s="11">
        <f>IF(LoanIsGood,IF(ROW()-ROW(PaymentSchedule[[#Headers],[PMT NO]])&gt;ScheduledNumberOfPayments,"",ROW()-ROW(PaymentSchedule[[#Headers],[PMT NO]])),"")</f>
        <v>176</v>
      </c>
      <c r="C188" s="12">
        <f>IF(PaymentSchedule[[#This Row],[PMT NO]]&lt;&gt;"",EOMONTH(LoanStartDate,ROW(PaymentSchedule[[#This Row],[PMT NO]])-ROW(PaymentSchedule[[#Headers],[PMT NO]])-2)+DAY(LoanStartDate),"")</f>
        <v>50253</v>
      </c>
      <c r="D188" s="13">
        <f>IF(PaymentSchedule[[#This Row],[PMT NO]]&lt;&gt;"",IF(ROW()-ROW(PaymentSchedule[[#Headers],[BEGINNING BALANCE]])=1,LoanAmount,INDEX(PaymentSchedule[ENDING BALANCE],ROW()-ROW(PaymentSchedule[[#Headers],[BEGINNING BALANCE]])-1)),"")</f>
        <v>69138.048443087537</v>
      </c>
      <c r="E188" s="13">
        <f>IF(PaymentSchedule[[#This Row],[PMT NO]]&lt;&gt;"",ScheduledPayment,"")</f>
        <v>536.82162301213907</v>
      </c>
      <c r="F18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88" s="13">
        <f>IF(PaymentSchedule[[#This Row],[PMT NO]]&lt;&gt;"",PaymentSchedule[[#This Row],[TOTAL PAYMENT]]-PaymentSchedule[[#This Row],[INTEREST]],"")</f>
        <v>248.746421165941</v>
      </c>
      <c r="I188" s="13">
        <f>IF(PaymentSchedule[[#This Row],[PMT NO]]&lt;&gt;"",PaymentSchedule[[#This Row],[BEGINNING BALANCE]]*(InterestRate/PaymentsPerYear),"")</f>
        <v>288.07520184619807</v>
      </c>
      <c r="J18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68889.302021921598</v>
      </c>
      <c r="K188" s="13">
        <f>IF(PaymentSchedule[[#This Row],[PMT NO]]&lt;&gt;"",SUM(INDEX(PaymentSchedule[INTEREST],1,1):PaymentSchedule[[#This Row],[INTEREST]]),"")</f>
        <v>63369.907672058049</v>
      </c>
      <c r="L188" s="14">
        <f>IF(PaymentSchedule[[#This Row],[PMT NO]]&lt;&gt;"",SUM(INDEX(PaymentSchedule[PRINCIPAL],1,1):PaymentSchedule[[#This Row],[PRINCIPAL]]),"")</f>
        <v>31110.697978078413</v>
      </c>
    </row>
    <row r="189" spans="2:12" ht="16">
      <c r="B189" s="11">
        <f>IF(LoanIsGood,IF(ROW()-ROW(PaymentSchedule[[#Headers],[PMT NO]])&gt;ScheduledNumberOfPayments,"",ROW()-ROW(PaymentSchedule[[#Headers],[PMT NO]])),"")</f>
        <v>177</v>
      </c>
      <c r="C189" s="12">
        <f>IF(PaymentSchedule[[#This Row],[PMT NO]]&lt;&gt;"",EOMONTH(LoanStartDate,ROW(PaymentSchedule[[#This Row],[PMT NO]])-ROW(PaymentSchedule[[#Headers],[PMT NO]])-2)+DAY(LoanStartDate),"")</f>
        <v>50284</v>
      </c>
      <c r="D189" s="13">
        <f>IF(PaymentSchedule[[#This Row],[PMT NO]]&lt;&gt;"",IF(ROW()-ROW(PaymentSchedule[[#Headers],[BEGINNING BALANCE]])=1,LoanAmount,INDEX(PaymentSchedule[ENDING BALANCE],ROW()-ROW(PaymentSchedule[[#Headers],[BEGINNING BALANCE]])-1)),"")</f>
        <v>68889.302021921598</v>
      </c>
      <c r="E189" s="13">
        <f>IF(PaymentSchedule[[#This Row],[PMT NO]]&lt;&gt;"",ScheduledPayment,"")</f>
        <v>536.82162301213907</v>
      </c>
      <c r="F18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8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89" s="13">
        <f>IF(PaymentSchedule[[#This Row],[PMT NO]]&lt;&gt;"",PaymentSchedule[[#This Row],[TOTAL PAYMENT]]-PaymentSchedule[[#This Row],[INTEREST]],"")</f>
        <v>249.78286458746572</v>
      </c>
      <c r="I189" s="13">
        <f>IF(PaymentSchedule[[#This Row],[PMT NO]]&lt;&gt;"",PaymentSchedule[[#This Row],[BEGINNING BALANCE]]*(InterestRate/PaymentsPerYear),"")</f>
        <v>287.03875842467335</v>
      </c>
      <c r="J18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68639.519157334129</v>
      </c>
      <c r="K189" s="13">
        <f>IF(PaymentSchedule[[#This Row],[PMT NO]]&lt;&gt;"",SUM(INDEX(PaymentSchedule[INTEREST],1,1):PaymentSchedule[[#This Row],[INTEREST]]),"")</f>
        <v>63656.94643048272</v>
      </c>
      <c r="L189" s="14">
        <f>IF(PaymentSchedule[[#This Row],[PMT NO]]&lt;&gt;"",SUM(INDEX(PaymentSchedule[PRINCIPAL],1,1):PaymentSchedule[[#This Row],[PRINCIPAL]]),"")</f>
        <v>31360.480842665878</v>
      </c>
    </row>
    <row r="190" spans="2:12" ht="16">
      <c r="B190" s="11">
        <f>IF(LoanIsGood,IF(ROW()-ROW(PaymentSchedule[[#Headers],[PMT NO]])&gt;ScheduledNumberOfPayments,"",ROW()-ROW(PaymentSchedule[[#Headers],[PMT NO]])),"")</f>
        <v>178</v>
      </c>
      <c r="C190" s="12">
        <f>IF(PaymentSchedule[[#This Row],[PMT NO]]&lt;&gt;"",EOMONTH(LoanStartDate,ROW(PaymentSchedule[[#This Row],[PMT NO]])-ROW(PaymentSchedule[[#Headers],[PMT NO]])-2)+DAY(LoanStartDate),"")</f>
        <v>50314</v>
      </c>
      <c r="D190" s="13">
        <f>IF(PaymentSchedule[[#This Row],[PMT NO]]&lt;&gt;"",IF(ROW()-ROW(PaymentSchedule[[#Headers],[BEGINNING BALANCE]])=1,LoanAmount,INDEX(PaymentSchedule[ENDING BALANCE],ROW()-ROW(PaymentSchedule[[#Headers],[BEGINNING BALANCE]])-1)),"")</f>
        <v>68639.519157334129</v>
      </c>
      <c r="E190" s="13">
        <f>IF(PaymentSchedule[[#This Row],[PMT NO]]&lt;&gt;"",ScheduledPayment,"")</f>
        <v>536.82162301213907</v>
      </c>
      <c r="F19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90" s="13">
        <f>IF(PaymentSchedule[[#This Row],[PMT NO]]&lt;&gt;"",PaymentSchedule[[#This Row],[TOTAL PAYMENT]]-PaymentSchedule[[#This Row],[INTEREST]],"")</f>
        <v>250.82362652324684</v>
      </c>
      <c r="I190" s="13">
        <f>IF(PaymentSchedule[[#This Row],[PMT NO]]&lt;&gt;"",PaymentSchedule[[#This Row],[BEGINNING BALANCE]]*(InterestRate/PaymentsPerYear),"")</f>
        <v>285.99799648889223</v>
      </c>
      <c r="J19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68388.695530810888</v>
      </c>
      <c r="K190" s="13">
        <f>IF(PaymentSchedule[[#This Row],[PMT NO]]&lt;&gt;"",SUM(INDEX(PaymentSchedule[INTEREST],1,1):PaymentSchedule[[#This Row],[INTEREST]]),"")</f>
        <v>63942.944426971611</v>
      </c>
      <c r="L190" s="14">
        <f>IF(PaymentSchedule[[#This Row],[PMT NO]]&lt;&gt;"",SUM(INDEX(PaymentSchedule[PRINCIPAL],1,1):PaymentSchedule[[#This Row],[PRINCIPAL]]),"")</f>
        <v>31611.304469189126</v>
      </c>
    </row>
    <row r="191" spans="2:12" ht="16">
      <c r="B191" s="11">
        <f>IF(LoanIsGood,IF(ROW()-ROW(PaymentSchedule[[#Headers],[PMT NO]])&gt;ScheduledNumberOfPayments,"",ROW()-ROW(PaymentSchedule[[#Headers],[PMT NO]])),"")</f>
        <v>179</v>
      </c>
      <c r="C191" s="12">
        <f>IF(PaymentSchedule[[#This Row],[PMT NO]]&lt;&gt;"",EOMONTH(LoanStartDate,ROW(PaymentSchedule[[#This Row],[PMT NO]])-ROW(PaymentSchedule[[#Headers],[PMT NO]])-2)+DAY(LoanStartDate),"")</f>
        <v>50345</v>
      </c>
      <c r="D191" s="13">
        <f>IF(PaymentSchedule[[#This Row],[PMT NO]]&lt;&gt;"",IF(ROW()-ROW(PaymentSchedule[[#Headers],[BEGINNING BALANCE]])=1,LoanAmount,INDEX(PaymentSchedule[ENDING BALANCE],ROW()-ROW(PaymentSchedule[[#Headers],[BEGINNING BALANCE]])-1)),"")</f>
        <v>68388.695530810888</v>
      </c>
      <c r="E191" s="13">
        <f>IF(PaymentSchedule[[#This Row],[PMT NO]]&lt;&gt;"",ScheduledPayment,"")</f>
        <v>536.82162301213907</v>
      </c>
      <c r="F19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91" s="13">
        <f>IF(PaymentSchedule[[#This Row],[PMT NO]]&lt;&gt;"",PaymentSchedule[[#This Row],[TOTAL PAYMENT]]-PaymentSchedule[[#This Row],[INTEREST]],"")</f>
        <v>251.86872496709373</v>
      </c>
      <c r="I191" s="13">
        <f>IF(PaymentSchedule[[#This Row],[PMT NO]]&lt;&gt;"",PaymentSchedule[[#This Row],[BEGINNING BALANCE]]*(InterestRate/PaymentsPerYear),"")</f>
        <v>284.95289804504534</v>
      </c>
      <c r="J19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68136.826805843797</v>
      </c>
      <c r="K191" s="13">
        <f>IF(PaymentSchedule[[#This Row],[PMT NO]]&lt;&gt;"",SUM(INDEX(PaymentSchedule[INTEREST],1,1):PaymentSchedule[[#This Row],[INTEREST]]),"")</f>
        <v>64227.89732501666</v>
      </c>
      <c r="L191" s="14">
        <f>IF(PaymentSchedule[[#This Row],[PMT NO]]&lt;&gt;"",SUM(INDEX(PaymentSchedule[PRINCIPAL],1,1):PaymentSchedule[[#This Row],[PRINCIPAL]]),"")</f>
        <v>31863.173194156221</v>
      </c>
    </row>
    <row r="192" spans="2:12" ht="16">
      <c r="B192" s="11">
        <f>IF(LoanIsGood,IF(ROW()-ROW(PaymentSchedule[[#Headers],[PMT NO]])&gt;ScheduledNumberOfPayments,"",ROW()-ROW(PaymentSchedule[[#Headers],[PMT NO]])),"")</f>
        <v>180</v>
      </c>
      <c r="C192" s="12">
        <f>IF(PaymentSchedule[[#This Row],[PMT NO]]&lt;&gt;"",EOMONTH(LoanStartDate,ROW(PaymentSchedule[[#This Row],[PMT NO]])-ROW(PaymentSchedule[[#Headers],[PMT NO]])-2)+DAY(LoanStartDate),"")</f>
        <v>50375</v>
      </c>
      <c r="D192" s="13">
        <f>IF(PaymentSchedule[[#This Row],[PMT NO]]&lt;&gt;"",IF(ROW()-ROW(PaymentSchedule[[#Headers],[BEGINNING BALANCE]])=1,LoanAmount,INDEX(PaymentSchedule[ENDING BALANCE],ROW()-ROW(PaymentSchedule[[#Headers],[BEGINNING BALANCE]])-1)),"")</f>
        <v>68136.826805843797</v>
      </c>
      <c r="E192" s="13">
        <f>IF(PaymentSchedule[[#This Row],[PMT NO]]&lt;&gt;"",ScheduledPayment,"")</f>
        <v>536.82162301213907</v>
      </c>
      <c r="F19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92" s="13">
        <f>IF(PaymentSchedule[[#This Row],[PMT NO]]&lt;&gt;"",PaymentSchedule[[#This Row],[TOTAL PAYMENT]]-PaymentSchedule[[#This Row],[INTEREST]],"")</f>
        <v>252.91817798778993</v>
      </c>
      <c r="I192" s="13">
        <f>IF(PaymentSchedule[[#This Row],[PMT NO]]&lt;&gt;"",PaymentSchedule[[#This Row],[BEGINNING BALANCE]]*(InterestRate/PaymentsPerYear),"")</f>
        <v>283.90344502434914</v>
      </c>
      <c r="J19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67883.908627856013</v>
      </c>
      <c r="K192" s="13">
        <f>IF(PaymentSchedule[[#This Row],[PMT NO]]&lt;&gt;"",SUM(INDEX(PaymentSchedule[INTEREST],1,1):PaymentSchedule[[#This Row],[INTEREST]]),"")</f>
        <v>64511.800770041009</v>
      </c>
      <c r="L192" s="14">
        <f>IF(PaymentSchedule[[#This Row],[PMT NO]]&lt;&gt;"",SUM(INDEX(PaymentSchedule[PRINCIPAL],1,1):PaymentSchedule[[#This Row],[PRINCIPAL]]),"")</f>
        <v>32116.091372144012</v>
      </c>
    </row>
    <row r="193" spans="2:12" ht="16">
      <c r="B193" s="11">
        <f>IF(LoanIsGood,IF(ROW()-ROW(PaymentSchedule[[#Headers],[PMT NO]])&gt;ScheduledNumberOfPayments,"",ROW()-ROW(PaymentSchedule[[#Headers],[PMT NO]])),"")</f>
        <v>181</v>
      </c>
      <c r="C193" s="12">
        <f>IF(PaymentSchedule[[#This Row],[PMT NO]]&lt;&gt;"",EOMONTH(LoanStartDate,ROW(PaymentSchedule[[#This Row],[PMT NO]])-ROW(PaymentSchedule[[#Headers],[PMT NO]])-2)+DAY(LoanStartDate),"")</f>
        <v>50406</v>
      </c>
      <c r="D193" s="13">
        <f>IF(PaymentSchedule[[#This Row],[PMT NO]]&lt;&gt;"",IF(ROW()-ROW(PaymentSchedule[[#Headers],[BEGINNING BALANCE]])=1,LoanAmount,INDEX(PaymentSchedule[ENDING BALANCE],ROW()-ROW(PaymentSchedule[[#Headers],[BEGINNING BALANCE]])-1)),"")</f>
        <v>67883.908627856013</v>
      </c>
      <c r="E193" s="13">
        <f>IF(PaymentSchedule[[#This Row],[PMT NO]]&lt;&gt;"",ScheduledPayment,"")</f>
        <v>536.82162301213907</v>
      </c>
      <c r="F19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93" s="13">
        <f>IF(PaymentSchedule[[#This Row],[PMT NO]]&lt;&gt;"",PaymentSchedule[[#This Row],[TOTAL PAYMENT]]-PaymentSchedule[[#This Row],[INTEREST]],"")</f>
        <v>253.97200372940569</v>
      </c>
      <c r="I193" s="13">
        <f>IF(PaymentSchedule[[#This Row],[PMT NO]]&lt;&gt;"",PaymentSchedule[[#This Row],[BEGINNING BALANCE]]*(InterestRate/PaymentsPerYear),"")</f>
        <v>282.84961928273339</v>
      </c>
      <c r="J19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67629.936624126611</v>
      </c>
      <c r="K193" s="13">
        <f>IF(PaymentSchedule[[#This Row],[PMT NO]]&lt;&gt;"",SUM(INDEX(PaymentSchedule[INTEREST],1,1):PaymentSchedule[[#This Row],[INTEREST]]),"")</f>
        <v>64794.650389323746</v>
      </c>
      <c r="L193" s="14">
        <f>IF(PaymentSchedule[[#This Row],[PMT NO]]&lt;&gt;"",SUM(INDEX(PaymentSchedule[PRINCIPAL],1,1):PaymentSchedule[[#This Row],[PRINCIPAL]]),"")</f>
        <v>32370.063375873418</v>
      </c>
    </row>
    <row r="194" spans="2:12" ht="16">
      <c r="B194" s="11">
        <f>IF(LoanIsGood,IF(ROW()-ROW(PaymentSchedule[[#Headers],[PMT NO]])&gt;ScheduledNumberOfPayments,"",ROW()-ROW(PaymentSchedule[[#Headers],[PMT NO]])),"")</f>
        <v>182</v>
      </c>
      <c r="C194" s="12">
        <f>IF(PaymentSchedule[[#This Row],[PMT NO]]&lt;&gt;"",EOMONTH(LoanStartDate,ROW(PaymentSchedule[[#This Row],[PMT NO]])-ROW(PaymentSchedule[[#Headers],[PMT NO]])-2)+DAY(LoanStartDate),"")</f>
        <v>50437</v>
      </c>
      <c r="D194" s="13">
        <f>IF(PaymentSchedule[[#This Row],[PMT NO]]&lt;&gt;"",IF(ROW()-ROW(PaymentSchedule[[#Headers],[BEGINNING BALANCE]])=1,LoanAmount,INDEX(PaymentSchedule[ENDING BALANCE],ROW()-ROW(PaymentSchedule[[#Headers],[BEGINNING BALANCE]])-1)),"")</f>
        <v>67629.936624126611</v>
      </c>
      <c r="E194" s="13">
        <f>IF(PaymentSchedule[[#This Row],[PMT NO]]&lt;&gt;"",ScheduledPayment,"")</f>
        <v>536.82162301213907</v>
      </c>
      <c r="F19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94" s="13">
        <f>IF(PaymentSchedule[[#This Row],[PMT NO]]&lt;&gt;"",PaymentSchedule[[#This Row],[TOTAL PAYMENT]]-PaymentSchedule[[#This Row],[INTEREST]],"")</f>
        <v>255.03022041161154</v>
      </c>
      <c r="I194" s="13">
        <f>IF(PaymentSchedule[[#This Row],[PMT NO]]&lt;&gt;"",PaymentSchedule[[#This Row],[BEGINNING BALANCE]]*(InterestRate/PaymentsPerYear),"")</f>
        <v>281.79140260052753</v>
      </c>
      <c r="J19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67374.906403714995</v>
      </c>
      <c r="K194" s="13">
        <f>IF(PaymentSchedule[[#This Row],[PMT NO]]&lt;&gt;"",SUM(INDEX(PaymentSchedule[INTEREST],1,1):PaymentSchedule[[#This Row],[INTEREST]]),"")</f>
        <v>65076.441791924277</v>
      </c>
      <c r="L194" s="14">
        <f>IF(PaymentSchedule[[#This Row],[PMT NO]]&lt;&gt;"",SUM(INDEX(PaymentSchedule[PRINCIPAL],1,1):PaymentSchedule[[#This Row],[PRINCIPAL]]),"")</f>
        <v>32625.093596285031</v>
      </c>
    </row>
    <row r="195" spans="2:12" ht="16">
      <c r="B195" s="11">
        <f>IF(LoanIsGood,IF(ROW()-ROW(PaymentSchedule[[#Headers],[PMT NO]])&gt;ScheduledNumberOfPayments,"",ROW()-ROW(PaymentSchedule[[#Headers],[PMT NO]])),"")</f>
        <v>183</v>
      </c>
      <c r="C195" s="12">
        <f>IF(PaymentSchedule[[#This Row],[PMT NO]]&lt;&gt;"",EOMONTH(LoanStartDate,ROW(PaymentSchedule[[#This Row],[PMT NO]])-ROW(PaymentSchedule[[#Headers],[PMT NO]])-2)+DAY(LoanStartDate),"")</f>
        <v>50465</v>
      </c>
      <c r="D195" s="13">
        <f>IF(PaymentSchedule[[#This Row],[PMT NO]]&lt;&gt;"",IF(ROW()-ROW(PaymentSchedule[[#Headers],[BEGINNING BALANCE]])=1,LoanAmount,INDEX(PaymentSchedule[ENDING BALANCE],ROW()-ROW(PaymentSchedule[[#Headers],[BEGINNING BALANCE]])-1)),"")</f>
        <v>67374.906403714995</v>
      </c>
      <c r="E195" s="13">
        <f>IF(PaymentSchedule[[#This Row],[PMT NO]]&lt;&gt;"",ScheduledPayment,"")</f>
        <v>536.82162301213907</v>
      </c>
      <c r="F19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95" s="13">
        <f>IF(PaymentSchedule[[#This Row],[PMT NO]]&lt;&gt;"",PaymentSchedule[[#This Row],[TOTAL PAYMENT]]-PaymentSchedule[[#This Row],[INTEREST]],"")</f>
        <v>256.09284632999328</v>
      </c>
      <c r="I195" s="13">
        <f>IF(PaymentSchedule[[#This Row],[PMT NO]]&lt;&gt;"",PaymentSchedule[[#This Row],[BEGINNING BALANCE]]*(InterestRate/PaymentsPerYear),"")</f>
        <v>280.72877668214579</v>
      </c>
      <c r="J19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67118.813557385001</v>
      </c>
      <c r="K195" s="13">
        <f>IF(PaymentSchedule[[#This Row],[PMT NO]]&lt;&gt;"",SUM(INDEX(PaymentSchedule[INTEREST],1,1):PaymentSchedule[[#This Row],[INTEREST]]),"")</f>
        <v>65357.170568606423</v>
      </c>
      <c r="L195" s="14">
        <f>IF(PaymentSchedule[[#This Row],[PMT NO]]&lt;&gt;"",SUM(INDEX(PaymentSchedule[PRINCIPAL],1,1):PaymentSchedule[[#This Row],[PRINCIPAL]]),"")</f>
        <v>32881.18644261502</v>
      </c>
    </row>
    <row r="196" spans="2:12" ht="16">
      <c r="B196" s="11">
        <f>IF(LoanIsGood,IF(ROW()-ROW(PaymentSchedule[[#Headers],[PMT NO]])&gt;ScheduledNumberOfPayments,"",ROW()-ROW(PaymentSchedule[[#Headers],[PMT NO]])),"")</f>
        <v>184</v>
      </c>
      <c r="C196" s="12">
        <f>IF(PaymentSchedule[[#This Row],[PMT NO]]&lt;&gt;"",EOMONTH(LoanStartDate,ROW(PaymentSchedule[[#This Row],[PMT NO]])-ROW(PaymentSchedule[[#Headers],[PMT NO]])-2)+DAY(LoanStartDate),"")</f>
        <v>50496</v>
      </c>
      <c r="D196" s="13">
        <f>IF(PaymentSchedule[[#This Row],[PMT NO]]&lt;&gt;"",IF(ROW()-ROW(PaymentSchedule[[#Headers],[BEGINNING BALANCE]])=1,LoanAmount,INDEX(PaymentSchedule[ENDING BALANCE],ROW()-ROW(PaymentSchedule[[#Headers],[BEGINNING BALANCE]])-1)),"")</f>
        <v>67118.813557385001</v>
      </c>
      <c r="E196" s="13">
        <f>IF(PaymentSchedule[[#This Row],[PMT NO]]&lt;&gt;"",ScheduledPayment,"")</f>
        <v>536.82162301213907</v>
      </c>
      <c r="F19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96" s="13">
        <f>IF(PaymentSchedule[[#This Row],[PMT NO]]&lt;&gt;"",PaymentSchedule[[#This Row],[TOTAL PAYMENT]]-PaymentSchedule[[#This Row],[INTEREST]],"")</f>
        <v>257.15989985636821</v>
      </c>
      <c r="I196" s="13">
        <f>IF(PaymentSchedule[[#This Row],[PMT NO]]&lt;&gt;"",PaymentSchedule[[#This Row],[BEGINNING BALANCE]]*(InterestRate/PaymentsPerYear),"")</f>
        <v>279.66172315577086</v>
      </c>
      <c r="J19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66861.65365752863</v>
      </c>
      <c r="K196" s="13">
        <f>IF(PaymentSchedule[[#This Row],[PMT NO]]&lt;&gt;"",SUM(INDEX(PaymentSchedule[INTEREST],1,1):PaymentSchedule[[#This Row],[INTEREST]]),"")</f>
        <v>65636.832291762199</v>
      </c>
      <c r="L196" s="14">
        <f>IF(PaymentSchedule[[#This Row],[PMT NO]]&lt;&gt;"",SUM(INDEX(PaymentSchedule[PRINCIPAL],1,1):PaymentSchedule[[#This Row],[PRINCIPAL]]),"")</f>
        <v>33138.346342471392</v>
      </c>
    </row>
    <row r="197" spans="2:12" ht="16">
      <c r="B197" s="11">
        <f>IF(LoanIsGood,IF(ROW()-ROW(PaymentSchedule[[#Headers],[PMT NO]])&gt;ScheduledNumberOfPayments,"",ROW()-ROW(PaymentSchedule[[#Headers],[PMT NO]])),"")</f>
        <v>185</v>
      </c>
      <c r="C197" s="12">
        <f>IF(PaymentSchedule[[#This Row],[PMT NO]]&lt;&gt;"",EOMONTH(LoanStartDate,ROW(PaymentSchedule[[#This Row],[PMT NO]])-ROW(PaymentSchedule[[#Headers],[PMT NO]])-2)+DAY(LoanStartDate),"")</f>
        <v>50526</v>
      </c>
      <c r="D197" s="13">
        <f>IF(PaymentSchedule[[#This Row],[PMT NO]]&lt;&gt;"",IF(ROW()-ROW(PaymentSchedule[[#Headers],[BEGINNING BALANCE]])=1,LoanAmount,INDEX(PaymentSchedule[ENDING BALANCE],ROW()-ROW(PaymentSchedule[[#Headers],[BEGINNING BALANCE]])-1)),"")</f>
        <v>66861.65365752863</v>
      </c>
      <c r="E197" s="13">
        <f>IF(PaymentSchedule[[#This Row],[PMT NO]]&lt;&gt;"",ScheduledPayment,"")</f>
        <v>536.82162301213907</v>
      </c>
      <c r="F19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97" s="13">
        <f>IF(PaymentSchedule[[#This Row],[PMT NO]]&lt;&gt;"",PaymentSchedule[[#This Row],[TOTAL PAYMENT]]-PaymentSchedule[[#This Row],[INTEREST]],"")</f>
        <v>258.23139943910314</v>
      </c>
      <c r="I197" s="13">
        <f>IF(PaymentSchedule[[#This Row],[PMT NO]]&lt;&gt;"",PaymentSchedule[[#This Row],[BEGINNING BALANCE]]*(InterestRate/PaymentsPerYear),"")</f>
        <v>278.59022357303593</v>
      </c>
      <c r="J19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66603.422258089529</v>
      </c>
      <c r="K197" s="13">
        <f>IF(PaymentSchedule[[#This Row],[PMT NO]]&lt;&gt;"",SUM(INDEX(PaymentSchedule[INTEREST],1,1):PaymentSchedule[[#This Row],[INTEREST]]),"")</f>
        <v>65915.422515335231</v>
      </c>
      <c r="L197" s="14">
        <f>IF(PaymentSchedule[[#This Row],[PMT NO]]&lt;&gt;"",SUM(INDEX(PaymentSchedule[PRINCIPAL],1,1):PaymentSchedule[[#This Row],[PRINCIPAL]]),"")</f>
        <v>33396.577741910492</v>
      </c>
    </row>
    <row r="198" spans="2:12" ht="16">
      <c r="B198" s="11">
        <f>IF(LoanIsGood,IF(ROW()-ROW(PaymentSchedule[[#Headers],[PMT NO]])&gt;ScheduledNumberOfPayments,"",ROW()-ROW(PaymentSchedule[[#Headers],[PMT NO]])),"")</f>
        <v>186</v>
      </c>
      <c r="C198" s="12">
        <f>IF(PaymentSchedule[[#This Row],[PMT NO]]&lt;&gt;"",EOMONTH(LoanStartDate,ROW(PaymentSchedule[[#This Row],[PMT NO]])-ROW(PaymentSchedule[[#Headers],[PMT NO]])-2)+DAY(LoanStartDate),"")</f>
        <v>50557</v>
      </c>
      <c r="D198" s="13">
        <f>IF(PaymentSchedule[[#This Row],[PMT NO]]&lt;&gt;"",IF(ROW()-ROW(PaymentSchedule[[#Headers],[BEGINNING BALANCE]])=1,LoanAmount,INDEX(PaymentSchedule[ENDING BALANCE],ROW()-ROW(PaymentSchedule[[#Headers],[BEGINNING BALANCE]])-1)),"")</f>
        <v>66603.422258089529</v>
      </c>
      <c r="E198" s="13">
        <f>IF(PaymentSchedule[[#This Row],[PMT NO]]&lt;&gt;"",ScheduledPayment,"")</f>
        <v>536.82162301213907</v>
      </c>
      <c r="F19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98" s="13">
        <f>IF(PaymentSchedule[[#This Row],[PMT NO]]&lt;&gt;"",PaymentSchedule[[#This Row],[TOTAL PAYMENT]]-PaymentSchedule[[#This Row],[INTEREST]],"")</f>
        <v>259.30736360343269</v>
      </c>
      <c r="I198" s="13">
        <f>IF(PaymentSchedule[[#This Row],[PMT NO]]&lt;&gt;"",PaymentSchedule[[#This Row],[BEGINNING BALANCE]]*(InterestRate/PaymentsPerYear),"")</f>
        <v>277.51425940870638</v>
      </c>
      <c r="J19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66344.114894486091</v>
      </c>
      <c r="K198" s="13">
        <f>IF(PaymentSchedule[[#This Row],[PMT NO]]&lt;&gt;"",SUM(INDEX(PaymentSchedule[INTEREST],1,1):PaymentSchedule[[#This Row],[INTEREST]]),"")</f>
        <v>66192.936774743939</v>
      </c>
      <c r="L198" s="14">
        <f>IF(PaymentSchedule[[#This Row],[PMT NO]]&lt;&gt;"",SUM(INDEX(PaymentSchedule[PRINCIPAL],1,1):PaymentSchedule[[#This Row],[PRINCIPAL]]),"")</f>
        <v>33655.885105513924</v>
      </c>
    </row>
    <row r="199" spans="2:12" ht="16">
      <c r="B199" s="11">
        <f>IF(LoanIsGood,IF(ROW()-ROW(PaymentSchedule[[#Headers],[PMT NO]])&gt;ScheduledNumberOfPayments,"",ROW()-ROW(PaymentSchedule[[#Headers],[PMT NO]])),"")</f>
        <v>187</v>
      </c>
      <c r="C199" s="12">
        <f>IF(PaymentSchedule[[#This Row],[PMT NO]]&lt;&gt;"",EOMONTH(LoanStartDate,ROW(PaymentSchedule[[#This Row],[PMT NO]])-ROW(PaymentSchedule[[#Headers],[PMT NO]])-2)+DAY(LoanStartDate),"")</f>
        <v>50587</v>
      </c>
      <c r="D199" s="13">
        <f>IF(PaymentSchedule[[#This Row],[PMT NO]]&lt;&gt;"",IF(ROW()-ROW(PaymentSchedule[[#Headers],[BEGINNING BALANCE]])=1,LoanAmount,INDEX(PaymentSchedule[ENDING BALANCE],ROW()-ROW(PaymentSchedule[[#Headers],[BEGINNING BALANCE]])-1)),"")</f>
        <v>66344.114894486091</v>
      </c>
      <c r="E199" s="13">
        <f>IF(PaymentSchedule[[#This Row],[PMT NO]]&lt;&gt;"",ScheduledPayment,"")</f>
        <v>536.82162301213907</v>
      </c>
      <c r="F19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19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199" s="13">
        <f>IF(PaymentSchedule[[#This Row],[PMT NO]]&lt;&gt;"",PaymentSchedule[[#This Row],[TOTAL PAYMENT]]-PaymentSchedule[[#This Row],[INTEREST]],"")</f>
        <v>260.38781095178035</v>
      </c>
      <c r="I199" s="13">
        <f>IF(PaymentSchedule[[#This Row],[PMT NO]]&lt;&gt;"",PaymentSchedule[[#This Row],[BEGINNING BALANCE]]*(InterestRate/PaymentsPerYear),"")</f>
        <v>276.43381206035872</v>
      </c>
      <c r="J19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66083.727083534308</v>
      </c>
      <c r="K199" s="13">
        <f>IF(PaymentSchedule[[#This Row],[PMT NO]]&lt;&gt;"",SUM(INDEX(PaymentSchedule[INTEREST],1,1):PaymentSchedule[[#This Row],[INTEREST]]),"")</f>
        <v>66469.370586804303</v>
      </c>
      <c r="L199" s="14">
        <f>IF(PaymentSchedule[[#This Row],[PMT NO]]&lt;&gt;"",SUM(INDEX(PaymentSchedule[PRINCIPAL],1,1):PaymentSchedule[[#This Row],[PRINCIPAL]]),"")</f>
        <v>33916.272916465707</v>
      </c>
    </row>
    <row r="200" spans="2:12" ht="16">
      <c r="B200" s="11">
        <f>IF(LoanIsGood,IF(ROW()-ROW(PaymentSchedule[[#Headers],[PMT NO]])&gt;ScheduledNumberOfPayments,"",ROW()-ROW(PaymentSchedule[[#Headers],[PMT NO]])),"")</f>
        <v>188</v>
      </c>
      <c r="C200" s="12">
        <f>IF(PaymentSchedule[[#This Row],[PMT NO]]&lt;&gt;"",EOMONTH(LoanStartDate,ROW(PaymentSchedule[[#This Row],[PMT NO]])-ROW(PaymentSchedule[[#Headers],[PMT NO]])-2)+DAY(LoanStartDate),"")</f>
        <v>50618</v>
      </c>
      <c r="D200" s="13">
        <f>IF(PaymentSchedule[[#This Row],[PMT NO]]&lt;&gt;"",IF(ROW()-ROW(PaymentSchedule[[#Headers],[BEGINNING BALANCE]])=1,LoanAmount,INDEX(PaymentSchedule[ENDING BALANCE],ROW()-ROW(PaymentSchedule[[#Headers],[BEGINNING BALANCE]])-1)),"")</f>
        <v>66083.727083534308</v>
      </c>
      <c r="E200" s="13">
        <f>IF(PaymentSchedule[[#This Row],[PMT NO]]&lt;&gt;"",ScheduledPayment,"")</f>
        <v>536.82162301213907</v>
      </c>
      <c r="F20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00" s="13">
        <f>IF(PaymentSchedule[[#This Row],[PMT NO]]&lt;&gt;"",PaymentSchedule[[#This Row],[TOTAL PAYMENT]]-PaymentSchedule[[#This Row],[INTEREST]],"")</f>
        <v>261.47276016407943</v>
      </c>
      <c r="I200" s="13">
        <f>IF(PaymentSchedule[[#This Row],[PMT NO]]&lt;&gt;"",PaymentSchedule[[#This Row],[BEGINNING BALANCE]]*(InterestRate/PaymentsPerYear),"")</f>
        <v>275.34886284805964</v>
      </c>
      <c r="J20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65822.254323370231</v>
      </c>
      <c r="K200" s="13">
        <f>IF(PaymentSchedule[[#This Row],[PMT NO]]&lt;&gt;"",SUM(INDEX(PaymentSchedule[INTEREST],1,1):PaymentSchedule[[#This Row],[INTEREST]]),"")</f>
        <v>66744.719449652359</v>
      </c>
      <c r="L200" s="14">
        <f>IF(PaymentSchedule[[#This Row],[PMT NO]]&lt;&gt;"",SUM(INDEX(PaymentSchedule[PRINCIPAL],1,1):PaymentSchedule[[#This Row],[PRINCIPAL]]),"")</f>
        <v>34177.745676629784</v>
      </c>
    </row>
    <row r="201" spans="2:12" ht="16">
      <c r="B201" s="11">
        <f>IF(LoanIsGood,IF(ROW()-ROW(PaymentSchedule[[#Headers],[PMT NO]])&gt;ScheduledNumberOfPayments,"",ROW()-ROW(PaymentSchedule[[#Headers],[PMT NO]])),"")</f>
        <v>189</v>
      </c>
      <c r="C201" s="12">
        <f>IF(PaymentSchedule[[#This Row],[PMT NO]]&lt;&gt;"",EOMONTH(LoanStartDate,ROW(PaymentSchedule[[#This Row],[PMT NO]])-ROW(PaymentSchedule[[#Headers],[PMT NO]])-2)+DAY(LoanStartDate),"")</f>
        <v>50649</v>
      </c>
      <c r="D201" s="13">
        <f>IF(PaymentSchedule[[#This Row],[PMT NO]]&lt;&gt;"",IF(ROW()-ROW(PaymentSchedule[[#Headers],[BEGINNING BALANCE]])=1,LoanAmount,INDEX(PaymentSchedule[ENDING BALANCE],ROW()-ROW(PaymentSchedule[[#Headers],[BEGINNING BALANCE]])-1)),"")</f>
        <v>65822.254323370231</v>
      </c>
      <c r="E201" s="13">
        <f>IF(PaymentSchedule[[#This Row],[PMT NO]]&lt;&gt;"",ScheduledPayment,"")</f>
        <v>536.82162301213907</v>
      </c>
      <c r="F20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01" s="13">
        <f>IF(PaymentSchedule[[#This Row],[PMT NO]]&lt;&gt;"",PaymentSchedule[[#This Row],[TOTAL PAYMENT]]-PaymentSchedule[[#This Row],[INTEREST]],"")</f>
        <v>262.56222999809643</v>
      </c>
      <c r="I201" s="13">
        <f>IF(PaymentSchedule[[#This Row],[PMT NO]]&lt;&gt;"",PaymentSchedule[[#This Row],[BEGINNING BALANCE]]*(InterestRate/PaymentsPerYear),"")</f>
        <v>274.25939301404264</v>
      </c>
      <c r="J20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65559.692093372141</v>
      </c>
      <c r="K201" s="13">
        <f>IF(PaymentSchedule[[#This Row],[PMT NO]]&lt;&gt;"",SUM(INDEX(PaymentSchedule[INTEREST],1,1):PaymentSchedule[[#This Row],[INTEREST]]),"")</f>
        <v>67018.978842666402</v>
      </c>
      <c r="L201" s="14">
        <f>IF(PaymentSchedule[[#This Row],[PMT NO]]&lt;&gt;"",SUM(INDEX(PaymentSchedule[PRINCIPAL],1,1):PaymentSchedule[[#This Row],[PRINCIPAL]]),"")</f>
        <v>34440.307906627881</v>
      </c>
    </row>
    <row r="202" spans="2:12" ht="16">
      <c r="B202" s="11">
        <f>IF(LoanIsGood,IF(ROW()-ROW(PaymentSchedule[[#Headers],[PMT NO]])&gt;ScheduledNumberOfPayments,"",ROW()-ROW(PaymentSchedule[[#Headers],[PMT NO]])),"")</f>
        <v>190</v>
      </c>
      <c r="C202" s="12">
        <f>IF(PaymentSchedule[[#This Row],[PMT NO]]&lt;&gt;"",EOMONTH(LoanStartDate,ROW(PaymentSchedule[[#This Row],[PMT NO]])-ROW(PaymentSchedule[[#Headers],[PMT NO]])-2)+DAY(LoanStartDate),"")</f>
        <v>50679</v>
      </c>
      <c r="D202" s="13">
        <f>IF(PaymentSchedule[[#This Row],[PMT NO]]&lt;&gt;"",IF(ROW()-ROW(PaymentSchedule[[#Headers],[BEGINNING BALANCE]])=1,LoanAmount,INDEX(PaymentSchedule[ENDING BALANCE],ROW()-ROW(PaymentSchedule[[#Headers],[BEGINNING BALANCE]])-1)),"")</f>
        <v>65559.692093372141</v>
      </c>
      <c r="E202" s="13">
        <f>IF(PaymentSchedule[[#This Row],[PMT NO]]&lt;&gt;"",ScheduledPayment,"")</f>
        <v>536.82162301213907</v>
      </c>
      <c r="F20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02" s="13">
        <f>IF(PaymentSchedule[[#This Row],[PMT NO]]&lt;&gt;"",PaymentSchedule[[#This Row],[TOTAL PAYMENT]]-PaymentSchedule[[#This Row],[INTEREST]],"")</f>
        <v>263.65623928975515</v>
      </c>
      <c r="I202" s="13">
        <f>IF(PaymentSchedule[[#This Row],[PMT NO]]&lt;&gt;"",PaymentSchedule[[#This Row],[BEGINNING BALANCE]]*(InterestRate/PaymentsPerYear),"")</f>
        <v>273.16538372238392</v>
      </c>
      <c r="J20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65296.035854082387</v>
      </c>
      <c r="K202" s="13">
        <f>IF(PaymentSchedule[[#This Row],[PMT NO]]&lt;&gt;"",SUM(INDEX(PaymentSchedule[INTEREST],1,1):PaymentSchedule[[#This Row],[INTEREST]]),"")</f>
        <v>67292.144226388788</v>
      </c>
      <c r="L202" s="14">
        <f>IF(PaymentSchedule[[#This Row],[PMT NO]]&lt;&gt;"",SUM(INDEX(PaymentSchedule[PRINCIPAL],1,1):PaymentSchedule[[#This Row],[PRINCIPAL]]),"")</f>
        <v>34703.964145917635</v>
      </c>
    </row>
    <row r="203" spans="2:12" ht="16">
      <c r="B203" s="11">
        <f>IF(LoanIsGood,IF(ROW()-ROW(PaymentSchedule[[#Headers],[PMT NO]])&gt;ScheduledNumberOfPayments,"",ROW()-ROW(PaymentSchedule[[#Headers],[PMT NO]])),"")</f>
        <v>191</v>
      </c>
      <c r="C203" s="12">
        <f>IF(PaymentSchedule[[#This Row],[PMT NO]]&lt;&gt;"",EOMONTH(LoanStartDate,ROW(PaymentSchedule[[#This Row],[PMT NO]])-ROW(PaymentSchedule[[#Headers],[PMT NO]])-2)+DAY(LoanStartDate),"")</f>
        <v>50710</v>
      </c>
      <c r="D203" s="13">
        <f>IF(PaymentSchedule[[#This Row],[PMT NO]]&lt;&gt;"",IF(ROW()-ROW(PaymentSchedule[[#Headers],[BEGINNING BALANCE]])=1,LoanAmount,INDEX(PaymentSchedule[ENDING BALANCE],ROW()-ROW(PaymentSchedule[[#Headers],[BEGINNING BALANCE]])-1)),"")</f>
        <v>65296.035854082387</v>
      </c>
      <c r="E203" s="13">
        <f>IF(PaymentSchedule[[#This Row],[PMT NO]]&lt;&gt;"",ScheduledPayment,"")</f>
        <v>536.82162301213907</v>
      </c>
      <c r="F20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03" s="13">
        <f>IF(PaymentSchedule[[#This Row],[PMT NO]]&lt;&gt;"",PaymentSchedule[[#This Row],[TOTAL PAYMENT]]-PaymentSchedule[[#This Row],[INTEREST]],"")</f>
        <v>264.75480695346243</v>
      </c>
      <c r="I203" s="13">
        <f>IF(PaymentSchedule[[#This Row],[PMT NO]]&lt;&gt;"",PaymentSchedule[[#This Row],[BEGINNING BALANCE]]*(InterestRate/PaymentsPerYear),"")</f>
        <v>272.06681605867664</v>
      </c>
      <c r="J20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65031.281047128927</v>
      </c>
      <c r="K203" s="13">
        <f>IF(PaymentSchedule[[#This Row],[PMT NO]]&lt;&gt;"",SUM(INDEX(PaymentSchedule[INTEREST],1,1):PaymentSchedule[[#This Row],[INTEREST]]),"")</f>
        <v>67564.211042447467</v>
      </c>
      <c r="L203" s="14">
        <f>IF(PaymentSchedule[[#This Row],[PMT NO]]&lt;&gt;"",SUM(INDEX(PaymentSchedule[PRINCIPAL],1,1):PaymentSchedule[[#This Row],[PRINCIPAL]]),"")</f>
        <v>34968.718952871095</v>
      </c>
    </row>
    <row r="204" spans="2:12" ht="16">
      <c r="B204" s="11">
        <f>IF(LoanIsGood,IF(ROW()-ROW(PaymentSchedule[[#Headers],[PMT NO]])&gt;ScheduledNumberOfPayments,"",ROW()-ROW(PaymentSchedule[[#Headers],[PMT NO]])),"")</f>
        <v>192</v>
      </c>
      <c r="C204" s="12">
        <f>IF(PaymentSchedule[[#This Row],[PMT NO]]&lt;&gt;"",EOMONTH(LoanStartDate,ROW(PaymentSchedule[[#This Row],[PMT NO]])-ROW(PaymentSchedule[[#Headers],[PMT NO]])-2)+DAY(LoanStartDate),"")</f>
        <v>50740</v>
      </c>
      <c r="D204" s="13">
        <f>IF(PaymentSchedule[[#This Row],[PMT NO]]&lt;&gt;"",IF(ROW()-ROW(PaymentSchedule[[#Headers],[BEGINNING BALANCE]])=1,LoanAmount,INDEX(PaymentSchedule[ENDING BALANCE],ROW()-ROW(PaymentSchedule[[#Headers],[BEGINNING BALANCE]])-1)),"")</f>
        <v>65031.281047128927</v>
      </c>
      <c r="E204" s="13">
        <f>IF(PaymentSchedule[[#This Row],[PMT NO]]&lt;&gt;"",ScheduledPayment,"")</f>
        <v>536.82162301213907</v>
      </c>
      <c r="F20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04" s="13">
        <f>IF(PaymentSchedule[[#This Row],[PMT NO]]&lt;&gt;"",PaymentSchedule[[#This Row],[TOTAL PAYMENT]]-PaymentSchedule[[#This Row],[INTEREST]],"")</f>
        <v>265.85795198243522</v>
      </c>
      <c r="I204" s="13">
        <f>IF(PaymentSchedule[[#This Row],[PMT NO]]&lt;&gt;"",PaymentSchedule[[#This Row],[BEGINNING BALANCE]]*(InterestRate/PaymentsPerYear),"")</f>
        <v>270.96367102970385</v>
      </c>
      <c r="J20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64765.423095146492</v>
      </c>
      <c r="K204" s="13">
        <f>IF(PaymentSchedule[[#This Row],[PMT NO]]&lt;&gt;"",SUM(INDEX(PaymentSchedule[INTEREST],1,1):PaymentSchedule[[#This Row],[INTEREST]]),"")</f>
        <v>67835.174713477172</v>
      </c>
      <c r="L204" s="14">
        <f>IF(PaymentSchedule[[#This Row],[PMT NO]]&lt;&gt;"",SUM(INDEX(PaymentSchedule[PRINCIPAL],1,1):PaymentSchedule[[#This Row],[PRINCIPAL]]),"")</f>
        <v>35234.576904853529</v>
      </c>
    </row>
    <row r="205" spans="2:12" ht="16">
      <c r="B205" s="11">
        <f>IF(LoanIsGood,IF(ROW()-ROW(PaymentSchedule[[#Headers],[PMT NO]])&gt;ScheduledNumberOfPayments,"",ROW()-ROW(PaymentSchedule[[#Headers],[PMT NO]])),"")</f>
        <v>193</v>
      </c>
      <c r="C205" s="12">
        <f>IF(PaymentSchedule[[#This Row],[PMT NO]]&lt;&gt;"",EOMONTH(LoanStartDate,ROW(PaymentSchedule[[#This Row],[PMT NO]])-ROW(PaymentSchedule[[#Headers],[PMT NO]])-2)+DAY(LoanStartDate),"")</f>
        <v>50771</v>
      </c>
      <c r="D205" s="13">
        <f>IF(PaymentSchedule[[#This Row],[PMT NO]]&lt;&gt;"",IF(ROW()-ROW(PaymentSchedule[[#Headers],[BEGINNING BALANCE]])=1,LoanAmount,INDEX(PaymentSchedule[ENDING BALANCE],ROW()-ROW(PaymentSchedule[[#Headers],[BEGINNING BALANCE]])-1)),"")</f>
        <v>64765.423095146492</v>
      </c>
      <c r="E205" s="13">
        <f>IF(PaymentSchedule[[#This Row],[PMT NO]]&lt;&gt;"",ScheduledPayment,"")</f>
        <v>536.82162301213907</v>
      </c>
      <c r="F20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05" s="13">
        <f>IF(PaymentSchedule[[#This Row],[PMT NO]]&lt;&gt;"",PaymentSchedule[[#This Row],[TOTAL PAYMENT]]-PaymentSchedule[[#This Row],[INTEREST]],"")</f>
        <v>266.96569344902866</v>
      </c>
      <c r="I205" s="13">
        <f>IF(PaymentSchedule[[#This Row],[PMT NO]]&lt;&gt;"",PaymentSchedule[[#This Row],[BEGINNING BALANCE]]*(InterestRate/PaymentsPerYear),"")</f>
        <v>269.85592956311041</v>
      </c>
      <c r="J20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64498.457401697466</v>
      </c>
      <c r="K205" s="13">
        <f>IF(PaymentSchedule[[#This Row],[PMT NO]]&lt;&gt;"",SUM(INDEX(PaymentSchedule[INTEREST],1,1):PaymentSchedule[[#This Row],[INTEREST]]),"")</f>
        <v>68105.030643040285</v>
      </c>
      <c r="L205" s="14">
        <f>IF(PaymentSchedule[[#This Row],[PMT NO]]&lt;&gt;"",SUM(INDEX(PaymentSchedule[PRINCIPAL],1,1):PaymentSchedule[[#This Row],[PRINCIPAL]]),"")</f>
        <v>35501.542598302556</v>
      </c>
    </row>
    <row r="206" spans="2:12" ht="16">
      <c r="B206" s="11">
        <f>IF(LoanIsGood,IF(ROW()-ROW(PaymentSchedule[[#Headers],[PMT NO]])&gt;ScheduledNumberOfPayments,"",ROW()-ROW(PaymentSchedule[[#Headers],[PMT NO]])),"")</f>
        <v>194</v>
      </c>
      <c r="C206" s="12">
        <f>IF(PaymentSchedule[[#This Row],[PMT NO]]&lt;&gt;"",EOMONTH(LoanStartDate,ROW(PaymentSchedule[[#This Row],[PMT NO]])-ROW(PaymentSchedule[[#Headers],[PMT NO]])-2)+DAY(LoanStartDate),"")</f>
        <v>50802</v>
      </c>
      <c r="D206" s="13">
        <f>IF(PaymentSchedule[[#This Row],[PMT NO]]&lt;&gt;"",IF(ROW()-ROW(PaymentSchedule[[#Headers],[BEGINNING BALANCE]])=1,LoanAmount,INDEX(PaymentSchedule[ENDING BALANCE],ROW()-ROW(PaymentSchedule[[#Headers],[BEGINNING BALANCE]])-1)),"")</f>
        <v>64498.457401697466</v>
      </c>
      <c r="E206" s="13">
        <f>IF(PaymentSchedule[[#This Row],[PMT NO]]&lt;&gt;"",ScheduledPayment,"")</f>
        <v>536.82162301213907</v>
      </c>
      <c r="F20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06" s="13">
        <f>IF(PaymentSchedule[[#This Row],[PMT NO]]&lt;&gt;"",PaymentSchedule[[#This Row],[TOTAL PAYMENT]]-PaymentSchedule[[#This Row],[INTEREST]],"")</f>
        <v>268.0780505050663</v>
      </c>
      <c r="I206" s="13">
        <f>IF(PaymentSchedule[[#This Row],[PMT NO]]&lt;&gt;"",PaymentSchedule[[#This Row],[BEGINNING BALANCE]]*(InterestRate/PaymentsPerYear),"")</f>
        <v>268.74357250707277</v>
      </c>
      <c r="J20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64230.379351192401</v>
      </c>
      <c r="K206" s="13">
        <f>IF(PaymentSchedule[[#This Row],[PMT NO]]&lt;&gt;"",SUM(INDEX(PaymentSchedule[INTEREST],1,1):PaymentSchedule[[#This Row],[INTEREST]]),"")</f>
        <v>68373.774215547353</v>
      </c>
      <c r="L206" s="14">
        <f>IF(PaymentSchedule[[#This Row],[PMT NO]]&lt;&gt;"",SUM(INDEX(PaymentSchedule[PRINCIPAL],1,1):PaymentSchedule[[#This Row],[PRINCIPAL]]),"")</f>
        <v>35769.62064880762</v>
      </c>
    </row>
    <row r="207" spans="2:12" ht="16">
      <c r="B207" s="11">
        <f>IF(LoanIsGood,IF(ROW()-ROW(PaymentSchedule[[#Headers],[PMT NO]])&gt;ScheduledNumberOfPayments,"",ROW()-ROW(PaymentSchedule[[#Headers],[PMT NO]])),"")</f>
        <v>195</v>
      </c>
      <c r="C207" s="12">
        <f>IF(PaymentSchedule[[#This Row],[PMT NO]]&lt;&gt;"",EOMONTH(LoanStartDate,ROW(PaymentSchedule[[#This Row],[PMT NO]])-ROW(PaymentSchedule[[#Headers],[PMT NO]])-2)+DAY(LoanStartDate),"")</f>
        <v>50830</v>
      </c>
      <c r="D207" s="13">
        <f>IF(PaymentSchedule[[#This Row],[PMT NO]]&lt;&gt;"",IF(ROW()-ROW(PaymentSchedule[[#Headers],[BEGINNING BALANCE]])=1,LoanAmount,INDEX(PaymentSchedule[ENDING BALANCE],ROW()-ROW(PaymentSchedule[[#Headers],[BEGINNING BALANCE]])-1)),"")</f>
        <v>64230.379351192401</v>
      </c>
      <c r="E207" s="13">
        <f>IF(PaymentSchedule[[#This Row],[PMT NO]]&lt;&gt;"",ScheduledPayment,"")</f>
        <v>536.82162301213907</v>
      </c>
      <c r="F20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07" s="13">
        <f>IF(PaymentSchedule[[#This Row],[PMT NO]]&lt;&gt;"",PaymentSchedule[[#This Row],[TOTAL PAYMENT]]-PaymentSchedule[[#This Row],[INTEREST]],"")</f>
        <v>269.19504238217075</v>
      </c>
      <c r="I207" s="13">
        <f>IF(PaymentSchedule[[#This Row],[PMT NO]]&lt;&gt;"",PaymentSchedule[[#This Row],[BEGINNING BALANCE]]*(InterestRate/PaymentsPerYear),"")</f>
        <v>267.62658062996832</v>
      </c>
      <c r="J20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63961.184308810232</v>
      </c>
      <c r="K207" s="13">
        <f>IF(PaymentSchedule[[#This Row],[PMT NO]]&lt;&gt;"",SUM(INDEX(PaymentSchedule[INTEREST],1,1):PaymentSchedule[[#This Row],[INTEREST]]),"")</f>
        <v>68641.400796177317</v>
      </c>
      <c r="L207" s="14">
        <f>IF(PaymentSchedule[[#This Row],[PMT NO]]&lt;&gt;"",SUM(INDEX(PaymentSchedule[PRINCIPAL],1,1):PaymentSchedule[[#This Row],[PRINCIPAL]]),"")</f>
        <v>36038.81569118979</v>
      </c>
    </row>
    <row r="208" spans="2:12" ht="16">
      <c r="B208" s="11">
        <f>IF(LoanIsGood,IF(ROW()-ROW(PaymentSchedule[[#Headers],[PMT NO]])&gt;ScheduledNumberOfPayments,"",ROW()-ROW(PaymentSchedule[[#Headers],[PMT NO]])),"")</f>
        <v>196</v>
      </c>
      <c r="C208" s="12">
        <f>IF(PaymentSchedule[[#This Row],[PMT NO]]&lt;&gt;"",EOMONTH(LoanStartDate,ROW(PaymentSchedule[[#This Row],[PMT NO]])-ROW(PaymentSchedule[[#Headers],[PMT NO]])-2)+DAY(LoanStartDate),"")</f>
        <v>50861</v>
      </c>
      <c r="D208" s="13">
        <f>IF(PaymentSchedule[[#This Row],[PMT NO]]&lt;&gt;"",IF(ROW()-ROW(PaymentSchedule[[#Headers],[BEGINNING BALANCE]])=1,LoanAmount,INDEX(PaymentSchedule[ENDING BALANCE],ROW()-ROW(PaymentSchedule[[#Headers],[BEGINNING BALANCE]])-1)),"")</f>
        <v>63961.184308810232</v>
      </c>
      <c r="E208" s="13">
        <f>IF(PaymentSchedule[[#This Row],[PMT NO]]&lt;&gt;"",ScheduledPayment,"")</f>
        <v>536.82162301213907</v>
      </c>
      <c r="F20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08" s="13">
        <f>IF(PaymentSchedule[[#This Row],[PMT NO]]&lt;&gt;"",PaymentSchedule[[#This Row],[TOTAL PAYMENT]]-PaymentSchedule[[#This Row],[INTEREST]],"")</f>
        <v>270.31668839209647</v>
      </c>
      <c r="I208" s="13">
        <f>IF(PaymentSchedule[[#This Row],[PMT NO]]&lt;&gt;"",PaymentSchedule[[#This Row],[BEGINNING BALANCE]]*(InterestRate/PaymentsPerYear),"")</f>
        <v>266.5049346200426</v>
      </c>
      <c r="J20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63690.867620418139</v>
      </c>
      <c r="K208" s="13">
        <f>IF(PaymentSchedule[[#This Row],[PMT NO]]&lt;&gt;"",SUM(INDEX(PaymentSchedule[INTEREST],1,1):PaymentSchedule[[#This Row],[INTEREST]]),"")</f>
        <v>68907.905730797356</v>
      </c>
      <c r="L208" s="14">
        <f>IF(PaymentSchedule[[#This Row],[PMT NO]]&lt;&gt;"",SUM(INDEX(PaymentSchedule[PRINCIPAL],1,1):PaymentSchedule[[#This Row],[PRINCIPAL]]),"")</f>
        <v>36309.132379581883</v>
      </c>
    </row>
    <row r="209" spans="2:12" ht="16">
      <c r="B209" s="11">
        <f>IF(LoanIsGood,IF(ROW()-ROW(PaymentSchedule[[#Headers],[PMT NO]])&gt;ScheduledNumberOfPayments,"",ROW()-ROW(PaymentSchedule[[#Headers],[PMT NO]])),"")</f>
        <v>197</v>
      </c>
      <c r="C209" s="12">
        <f>IF(PaymentSchedule[[#This Row],[PMT NO]]&lt;&gt;"",EOMONTH(LoanStartDate,ROW(PaymentSchedule[[#This Row],[PMT NO]])-ROW(PaymentSchedule[[#Headers],[PMT NO]])-2)+DAY(LoanStartDate),"")</f>
        <v>50891</v>
      </c>
      <c r="D209" s="13">
        <f>IF(PaymentSchedule[[#This Row],[PMT NO]]&lt;&gt;"",IF(ROW()-ROW(PaymentSchedule[[#Headers],[BEGINNING BALANCE]])=1,LoanAmount,INDEX(PaymentSchedule[ENDING BALANCE],ROW()-ROW(PaymentSchedule[[#Headers],[BEGINNING BALANCE]])-1)),"")</f>
        <v>63690.867620418139</v>
      </c>
      <c r="E209" s="13">
        <f>IF(PaymentSchedule[[#This Row],[PMT NO]]&lt;&gt;"",ScheduledPayment,"")</f>
        <v>536.82162301213907</v>
      </c>
      <c r="F20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0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09" s="13">
        <f>IF(PaymentSchedule[[#This Row],[PMT NO]]&lt;&gt;"",PaymentSchedule[[#This Row],[TOTAL PAYMENT]]-PaymentSchedule[[#This Row],[INTEREST]],"")</f>
        <v>271.44300792706349</v>
      </c>
      <c r="I209" s="13">
        <f>IF(PaymentSchedule[[#This Row],[PMT NO]]&lt;&gt;"",PaymentSchedule[[#This Row],[BEGINNING BALANCE]]*(InterestRate/PaymentsPerYear),"")</f>
        <v>265.37861508507558</v>
      </c>
      <c r="J20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63419.424612491079</v>
      </c>
      <c r="K209" s="13">
        <f>IF(PaymentSchedule[[#This Row],[PMT NO]]&lt;&gt;"",SUM(INDEX(PaymentSchedule[INTEREST],1,1):PaymentSchedule[[#This Row],[INTEREST]]),"")</f>
        <v>69173.284345882435</v>
      </c>
      <c r="L209" s="14">
        <f>IF(PaymentSchedule[[#This Row],[PMT NO]]&lt;&gt;"",SUM(INDEX(PaymentSchedule[PRINCIPAL],1,1):PaymentSchedule[[#This Row],[PRINCIPAL]]),"")</f>
        <v>36580.575387508943</v>
      </c>
    </row>
    <row r="210" spans="2:12" ht="16">
      <c r="B210" s="11">
        <f>IF(LoanIsGood,IF(ROW()-ROW(PaymentSchedule[[#Headers],[PMT NO]])&gt;ScheduledNumberOfPayments,"",ROW()-ROW(PaymentSchedule[[#Headers],[PMT NO]])),"")</f>
        <v>198</v>
      </c>
      <c r="C210" s="12">
        <f>IF(PaymentSchedule[[#This Row],[PMT NO]]&lt;&gt;"",EOMONTH(LoanStartDate,ROW(PaymentSchedule[[#This Row],[PMT NO]])-ROW(PaymentSchedule[[#Headers],[PMT NO]])-2)+DAY(LoanStartDate),"")</f>
        <v>50922</v>
      </c>
      <c r="D210" s="13">
        <f>IF(PaymentSchedule[[#This Row],[PMT NO]]&lt;&gt;"",IF(ROW()-ROW(PaymentSchedule[[#Headers],[BEGINNING BALANCE]])=1,LoanAmount,INDEX(PaymentSchedule[ENDING BALANCE],ROW()-ROW(PaymentSchedule[[#Headers],[BEGINNING BALANCE]])-1)),"")</f>
        <v>63419.424612491079</v>
      </c>
      <c r="E210" s="13">
        <f>IF(PaymentSchedule[[#This Row],[PMT NO]]&lt;&gt;"",ScheduledPayment,"")</f>
        <v>536.82162301213907</v>
      </c>
      <c r="F21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10" s="13">
        <f>IF(PaymentSchedule[[#This Row],[PMT NO]]&lt;&gt;"",PaymentSchedule[[#This Row],[TOTAL PAYMENT]]-PaymentSchedule[[#This Row],[INTEREST]],"")</f>
        <v>272.57402046009292</v>
      </c>
      <c r="I210" s="13">
        <f>IF(PaymentSchedule[[#This Row],[PMT NO]]&lt;&gt;"",PaymentSchedule[[#This Row],[BEGINNING BALANCE]]*(InterestRate/PaymentsPerYear),"")</f>
        <v>264.24760255204615</v>
      </c>
      <c r="J21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63146.850592030984</v>
      </c>
      <c r="K210" s="13">
        <f>IF(PaymentSchedule[[#This Row],[PMT NO]]&lt;&gt;"",SUM(INDEX(PaymentSchedule[INTEREST],1,1):PaymentSchedule[[#This Row],[INTEREST]]),"")</f>
        <v>69437.53194843448</v>
      </c>
      <c r="L210" s="14">
        <f>IF(PaymentSchedule[[#This Row],[PMT NO]]&lt;&gt;"",SUM(INDEX(PaymentSchedule[PRINCIPAL],1,1):PaymentSchedule[[#This Row],[PRINCIPAL]]),"")</f>
        <v>36853.149407969038</v>
      </c>
    </row>
    <row r="211" spans="2:12" ht="16">
      <c r="B211" s="11">
        <f>IF(LoanIsGood,IF(ROW()-ROW(PaymentSchedule[[#Headers],[PMT NO]])&gt;ScheduledNumberOfPayments,"",ROW()-ROW(PaymentSchedule[[#Headers],[PMT NO]])),"")</f>
        <v>199</v>
      </c>
      <c r="C211" s="12">
        <f>IF(PaymentSchedule[[#This Row],[PMT NO]]&lt;&gt;"",EOMONTH(LoanStartDate,ROW(PaymentSchedule[[#This Row],[PMT NO]])-ROW(PaymentSchedule[[#Headers],[PMT NO]])-2)+DAY(LoanStartDate),"")</f>
        <v>50952</v>
      </c>
      <c r="D211" s="13">
        <f>IF(PaymentSchedule[[#This Row],[PMT NO]]&lt;&gt;"",IF(ROW()-ROW(PaymentSchedule[[#Headers],[BEGINNING BALANCE]])=1,LoanAmount,INDEX(PaymentSchedule[ENDING BALANCE],ROW()-ROW(PaymentSchedule[[#Headers],[BEGINNING BALANCE]])-1)),"")</f>
        <v>63146.850592030984</v>
      </c>
      <c r="E211" s="13">
        <f>IF(PaymentSchedule[[#This Row],[PMT NO]]&lt;&gt;"",ScheduledPayment,"")</f>
        <v>536.82162301213907</v>
      </c>
      <c r="F21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11" s="13">
        <f>IF(PaymentSchedule[[#This Row],[PMT NO]]&lt;&gt;"",PaymentSchedule[[#This Row],[TOTAL PAYMENT]]-PaymentSchedule[[#This Row],[INTEREST]],"")</f>
        <v>273.70974554534331</v>
      </c>
      <c r="I211" s="13">
        <f>IF(PaymentSchedule[[#This Row],[PMT NO]]&lt;&gt;"",PaymentSchedule[[#This Row],[BEGINNING BALANCE]]*(InterestRate/PaymentsPerYear),"")</f>
        <v>263.11187746679576</v>
      </c>
      <c r="J21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62873.140846485643</v>
      </c>
      <c r="K211" s="13">
        <f>IF(PaymentSchedule[[#This Row],[PMT NO]]&lt;&gt;"",SUM(INDEX(PaymentSchedule[INTEREST],1,1):PaymentSchedule[[#This Row],[INTEREST]]),"")</f>
        <v>69700.643825901279</v>
      </c>
      <c r="L211" s="14">
        <f>IF(PaymentSchedule[[#This Row],[PMT NO]]&lt;&gt;"",SUM(INDEX(PaymentSchedule[PRINCIPAL],1,1):PaymentSchedule[[#This Row],[PRINCIPAL]]),"")</f>
        <v>37126.859153514379</v>
      </c>
    </row>
    <row r="212" spans="2:12" ht="16">
      <c r="B212" s="11">
        <f>IF(LoanIsGood,IF(ROW()-ROW(PaymentSchedule[[#Headers],[PMT NO]])&gt;ScheduledNumberOfPayments,"",ROW()-ROW(PaymentSchedule[[#Headers],[PMT NO]])),"")</f>
        <v>200</v>
      </c>
      <c r="C212" s="12">
        <f>IF(PaymentSchedule[[#This Row],[PMT NO]]&lt;&gt;"",EOMONTH(LoanStartDate,ROW(PaymentSchedule[[#This Row],[PMT NO]])-ROW(PaymentSchedule[[#Headers],[PMT NO]])-2)+DAY(LoanStartDate),"")</f>
        <v>50983</v>
      </c>
      <c r="D212" s="13">
        <f>IF(PaymentSchedule[[#This Row],[PMT NO]]&lt;&gt;"",IF(ROW()-ROW(PaymentSchedule[[#Headers],[BEGINNING BALANCE]])=1,LoanAmount,INDEX(PaymentSchedule[ENDING BALANCE],ROW()-ROW(PaymentSchedule[[#Headers],[BEGINNING BALANCE]])-1)),"")</f>
        <v>62873.140846485643</v>
      </c>
      <c r="E212" s="13">
        <f>IF(PaymentSchedule[[#This Row],[PMT NO]]&lt;&gt;"",ScheduledPayment,"")</f>
        <v>536.82162301213907</v>
      </c>
      <c r="F21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12" s="13">
        <f>IF(PaymentSchedule[[#This Row],[PMT NO]]&lt;&gt;"",PaymentSchedule[[#This Row],[TOTAL PAYMENT]]-PaymentSchedule[[#This Row],[INTEREST]],"")</f>
        <v>274.85020281844891</v>
      </c>
      <c r="I212" s="13">
        <f>IF(PaymentSchedule[[#This Row],[PMT NO]]&lt;&gt;"",PaymentSchedule[[#This Row],[BEGINNING BALANCE]]*(InterestRate/PaymentsPerYear),"")</f>
        <v>261.97142019369016</v>
      </c>
      <c r="J21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62598.290643667191</v>
      </c>
      <c r="K212" s="13">
        <f>IF(PaymentSchedule[[#This Row],[PMT NO]]&lt;&gt;"",SUM(INDEX(PaymentSchedule[INTEREST],1,1):PaymentSchedule[[#This Row],[INTEREST]]),"")</f>
        <v>69962.615246094967</v>
      </c>
      <c r="L212" s="14">
        <f>IF(PaymentSchedule[[#This Row],[PMT NO]]&lt;&gt;"",SUM(INDEX(PaymentSchedule[PRINCIPAL],1,1):PaymentSchedule[[#This Row],[PRINCIPAL]]),"")</f>
        <v>37401.709356332831</v>
      </c>
    </row>
    <row r="213" spans="2:12" ht="16">
      <c r="B213" s="11">
        <f>IF(LoanIsGood,IF(ROW()-ROW(PaymentSchedule[[#Headers],[PMT NO]])&gt;ScheduledNumberOfPayments,"",ROW()-ROW(PaymentSchedule[[#Headers],[PMT NO]])),"")</f>
        <v>201</v>
      </c>
      <c r="C213" s="12">
        <f>IF(PaymentSchedule[[#This Row],[PMT NO]]&lt;&gt;"",EOMONTH(LoanStartDate,ROW(PaymentSchedule[[#This Row],[PMT NO]])-ROW(PaymentSchedule[[#Headers],[PMT NO]])-2)+DAY(LoanStartDate),"")</f>
        <v>51014</v>
      </c>
      <c r="D213" s="13">
        <f>IF(PaymentSchedule[[#This Row],[PMT NO]]&lt;&gt;"",IF(ROW()-ROW(PaymentSchedule[[#Headers],[BEGINNING BALANCE]])=1,LoanAmount,INDEX(PaymentSchedule[ENDING BALANCE],ROW()-ROW(PaymentSchedule[[#Headers],[BEGINNING BALANCE]])-1)),"")</f>
        <v>62598.290643667191</v>
      </c>
      <c r="E213" s="13">
        <f>IF(PaymentSchedule[[#This Row],[PMT NO]]&lt;&gt;"",ScheduledPayment,"")</f>
        <v>536.82162301213907</v>
      </c>
      <c r="F21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13" s="13">
        <f>IF(PaymentSchedule[[#This Row],[PMT NO]]&lt;&gt;"",PaymentSchedule[[#This Row],[TOTAL PAYMENT]]-PaymentSchedule[[#This Row],[INTEREST]],"")</f>
        <v>275.9954119968591</v>
      </c>
      <c r="I213" s="13">
        <f>IF(PaymentSchedule[[#This Row],[PMT NO]]&lt;&gt;"",PaymentSchedule[[#This Row],[BEGINNING BALANCE]]*(InterestRate/PaymentsPerYear),"")</f>
        <v>260.82621101527997</v>
      </c>
      <c r="J21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62322.29523167033</v>
      </c>
      <c r="K213" s="13">
        <f>IF(PaymentSchedule[[#This Row],[PMT NO]]&lt;&gt;"",SUM(INDEX(PaymentSchedule[INTEREST],1,1):PaymentSchedule[[#This Row],[INTEREST]]),"")</f>
        <v>70223.441457110253</v>
      </c>
      <c r="L213" s="14">
        <f>IF(PaymentSchedule[[#This Row],[PMT NO]]&lt;&gt;"",SUM(INDEX(PaymentSchedule[PRINCIPAL],1,1):PaymentSchedule[[#This Row],[PRINCIPAL]]),"")</f>
        <v>37677.704768329691</v>
      </c>
    </row>
    <row r="214" spans="2:12" ht="16">
      <c r="B214" s="11">
        <f>IF(LoanIsGood,IF(ROW()-ROW(PaymentSchedule[[#Headers],[PMT NO]])&gt;ScheduledNumberOfPayments,"",ROW()-ROW(PaymentSchedule[[#Headers],[PMT NO]])),"")</f>
        <v>202</v>
      </c>
      <c r="C214" s="12">
        <f>IF(PaymentSchedule[[#This Row],[PMT NO]]&lt;&gt;"",EOMONTH(LoanStartDate,ROW(PaymentSchedule[[#This Row],[PMT NO]])-ROW(PaymentSchedule[[#Headers],[PMT NO]])-2)+DAY(LoanStartDate),"")</f>
        <v>51044</v>
      </c>
      <c r="D214" s="13">
        <f>IF(PaymentSchedule[[#This Row],[PMT NO]]&lt;&gt;"",IF(ROW()-ROW(PaymentSchedule[[#Headers],[BEGINNING BALANCE]])=1,LoanAmount,INDEX(PaymentSchedule[ENDING BALANCE],ROW()-ROW(PaymentSchedule[[#Headers],[BEGINNING BALANCE]])-1)),"")</f>
        <v>62322.29523167033</v>
      </c>
      <c r="E214" s="13">
        <f>IF(PaymentSchedule[[#This Row],[PMT NO]]&lt;&gt;"",ScheduledPayment,"")</f>
        <v>536.82162301213907</v>
      </c>
      <c r="F21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14" s="13">
        <f>IF(PaymentSchedule[[#This Row],[PMT NO]]&lt;&gt;"",PaymentSchedule[[#This Row],[TOTAL PAYMENT]]-PaymentSchedule[[#This Row],[INTEREST]],"")</f>
        <v>277.14539288017937</v>
      </c>
      <c r="I214" s="13">
        <f>IF(PaymentSchedule[[#This Row],[PMT NO]]&lt;&gt;"",PaymentSchedule[[#This Row],[BEGINNING BALANCE]]*(InterestRate/PaymentsPerYear),"")</f>
        <v>259.6762301319597</v>
      </c>
      <c r="J21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62045.149838790152</v>
      </c>
      <c r="K214" s="13">
        <f>IF(PaymentSchedule[[#This Row],[PMT NO]]&lt;&gt;"",SUM(INDEX(PaymentSchedule[INTEREST],1,1):PaymentSchedule[[#This Row],[INTEREST]]),"")</f>
        <v>70483.117687242207</v>
      </c>
      <c r="L214" s="14">
        <f>IF(PaymentSchedule[[#This Row],[PMT NO]]&lt;&gt;"",SUM(INDEX(PaymentSchedule[PRINCIPAL],1,1):PaymentSchedule[[#This Row],[PRINCIPAL]]),"")</f>
        <v>37954.85016120987</v>
      </c>
    </row>
    <row r="215" spans="2:12" ht="16">
      <c r="B215" s="11">
        <f>IF(LoanIsGood,IF(ROW()-ROW(PaymentSchedule[[#Headers],[PMT NO]])&gt;ScheduledNumberOfPayments,"",ROW()-ROW(PaymentSchedule[[#Headers],[PMT NO]])),"")</f>
        <v>203</v>
      </c>
      <c r="C215" s="12">
        <f>IF(PaymentSchedule[[#This Row],[PMT NO]]&lt;&gt;"",EOMONTH(LoanStartDate,ROW(PaymentSchedule[[#This Row],[PMT NO]])-ROW(PaymentSchedule[[#Headers],[PMT NO]])-2)+DAY(LoanStartDate),"")</f>
        <v>51075</v>
      </c>
      <c r="D215" s="13">
        <f>IF(PaymentSchedule[[#This Row],[PMT NO]]&lt;&gt;"",IF(ROW()-ROW(PaymentSchedule[[#Headers],[BEGINNING BALANCE]])=1,LoanAmount,INDEX(PaymentSchedule[ENDING BALANCE],ROW()-ROW(PaymentSchedule[[#Headers],[BEGINNING BALANCE]])-1)),"")</f>
        <v>62045.149838790152</v>
      </c>
      <c r="E215" s="13">
        <f>IF(PaymentSchedule[[#This Row],[PMT NO]]&lt;&gt;"",ScheduledPayment,"")</f>
        <v>536.82162301213907</v>
      </c>
      <c r="F21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15" s="13">
        <f>IF(PaymentSchedule[[#This Row],[PMT NO]]&lt;&gt;"",PaymentSchedule[[#This Row],[TOTAL PAYMENT]]-PaymentSchedule[[#This Row],[INTEREST]],"")</f>
        <v>278.30016535051345</v>
      </c>
      <c r="I215" s="13">
        <f>IF(PaymentSchedule[[#This Row],[PMT NO]]&lt;&gt;"",PaymentSchedule[[#This Row],[BEGINNING BALANCE]]*(InterestRate/PaymentsPerYear),"")</f>
        <v>258.52145766162562</v>
      </c>
      <c r="J21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61766.849673439639</v>
      </c>
      <c r="K215" s="13">
        <f>IF(PaymentSchedule[[#This Row],[PMT NO]]&lt;&gt;"",SUM(INDEX(PaymentSchedule[INTEREST],1,1):PaymentSchedule[[#This Row],[INTEREST]]),"")</f>
        <v>70741.639144903835</v>
      </c>
      <c r="L215" s="14">
        <f>IF(PaymentSchedule[[#This Row],[PMT NO]]&lt;&gt;"",SUM(INDEX(PaymentSchedule[PRINCIPAL],1,1):PaymentSchedule[[#This Row],[PRINCIPAL]]),"")</f>
        <v>38233.150326560382</v>
      </c>
    </row>
    <row r="216" spans="2:12" ht="16">
      <c r="B216" s="11">
        <f>IF(LoanIsGood,IF(ROW()-ROW(PaymentSchedule[[#Headers],[PMT NO]])&gt;ScheduledNumberOfPayments,"",ROW()-ROW(PaymentSchedule[[#Headers],[PMT NO]])),"")</f>
        <v>204</v>
      </c>
      <c r="C216" s="12">
        <f>IF(PaymentSchedule[[#This Row],[PMT NO]]&lt;&gt;"",EOMONTH(LoanStartDate,ROW(PaymentSchedule[[#This Row],[PMT NO]])-ROW(PaymentSchedule[[#Headers],[PMT NO]])-2)+DAY(LoanStartDate),"")</f>
        <v>51105</v>
      </c>
      <c r="D216" s="13">
        <f>IF(PaymentSchedule[[#This Row],[PMT NO]]&lt;&gt;"",IF(ROW()-ROW(PaymentSchedule[[#Headers],[BEGINNING BALANCE]])=1,LoanAmount,INDEX(PaymentSchedule[ENDING BALANCE],ROW()-ROW(PaymentSchedule[[#Headers],[BEGINNING BALANCE]])-1)),"")</f>
        <v>61766.849673439639</v>
      </c>
      <c r="E216" s="13">
        <f>IF(PaymentSchedule[[#This Row],[PMT NO]]&lt;&gt;"",ScheduledPayment,"")</f>
        <v>536.82162301213907</v>
      </c>
      <c r="F21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16" s="13">
        <f>IF(PaymentSchedule[[#This Row],[PMT NO]]&lt;&gt;"",PaymentSchedule[[#This Row],[TOTAL PAYMENT]]-PaymentSchedule[[#This Row],[INTEREST]],"")</f>
        <v>279.45974937280727</v>
      </c>
      <c r="I216" s="13">
        <f>IF(PaymentSchedule[[#This Row],[PMT NO]]&lt;&gt;"",PaymentSchedule[[#This Row],[BEGINNING BALANCE]]*(InterestRate/PaymentsPerYear),"")</f>
        <v>257.3618736393318</v>
      </c>
      <c r="J21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61487.389924066832</v>
      </c>
      <c r="K216" s="13">
        <f>IF(PaymentSchedule[[#This Row],[PMT NO]]&lt;&gt;"",SUM(INDEX(PaymentSchedule[INTEREST],1,1):PaymentSchedule[[#This Row],[INTEREST]]),"")</f>
        <v>70999.00101854316</v>
      </c>
      <c r="L216" s="14">
        <f>IF(PaymentSchedule[[#This Row],[PMT NO]]&lt;&gt;"",SUM(INDEX(PaymentSchedule[PRINCIPAL],1,1):PaymentSchedule[[#This Row],[PRINCIPAL]]),"")</f>
        <v>38512.610075933189</v>
      </c>
    </row>
    <row r="217" spans="2:12" ht="16">
      <c r="B217" s="11">
        <f>IF(LoanIsGood,IF(ROW()-ROW(PaymentSchedule[[#Headers],[PMT NO]])&gt;ScheduledNumberOfPayments,"",ROW()-ROW(PaymentSchedule[[#Headers],[PMT NO]])),"")</f>
        <v>205</v>
      </c>
      <c r="C217" s="12">
        <f>IF(PaymentSchedule[[#This Row],[PMT NO]]&lt;&gt;"",EOMONTH(LoanStartDate,ROW(PaymentSchedule[[#This Row],[PMT NO]])-ROW(PaymentSchedule[[#Headers],[PMT NO]])-2)+DAY(LoanStartDate),"")</f>
        <v>51136</v>
      </c>
      <c r="D217" s="13">
        <f>IF(PaymentSchedule[[#This Row],[PMT NO]]&lt;&gt;"",IF(ROW()-ROW(PaymentSchedule[[#Headers],[BEGINNING BALANCE]])=1,LoanAmount,INDEX(PaymentSchedule[ENDING BALANCE],ROW()-ROW(PaymentSchedule[[#Headers],[BEGINNING BALANCE]])-1)),"")</f>
        <v>61487.389924066832</v>
      </c>
      <c r="E217" s="13">
        <f>IF(PaymentSchedule[[#This Row],[PMT NO]]&lt;&gt;"",ScheduledPayment,"")</f>
        <v>536.82162301213907</v>
      </c>
      <c r="F21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17" s="13">
        <f>IF(PaymentSchedule[[#This Row],[PMT NO]]&lt;&gt;"",PaymentSchedule[[#This Row],[TOTAL PAYMENT]]-PaymentSchedule[[#This Row],[INTEREST]],"")</f>
        <v>280.62416499519395</v>
      </c>
      <c r="I217" s="13">
        <f>IF(PaymentSchedule[[#This Row],[PMT NO]]&lt;&gt;"",PaymentSchedule[[#This Row],[BEGINNING BALANCE]]*(InterestRate/PaymentsPerYear),"")</f>
        <v>256.19745801694512</v>
      </c>
      <c r="J21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61206.765759071641</v>
      </c>
      <c r="K217" s="13">
        <f>IF(PaymentSchedule[[#This Row],[PMT NO]]&lt;&gt;"",SUM(INDEX(PaymentSchedule[INTEREST],1,1):PaymentSchedule[[#This Row],[INTEREST]]),"")</f>
        <v>71255.198476560108</v>
      </c>
      <c r="L217" s="14">
        <f>IF(PaymentSchedule[[#This Row],[PMT NO]]&lt;&gt;"",SUM(INDEX(PaymentSchedule[PRINCIPAL],1,1):PaymentSchedule[[#This Row],[PRINCIPAL]]),"")</f>
        <v>38793.234240928381</v>
      </c>
    </row>
    <row r="218" spans="2:12" ht="16">
      <c r="B218" s="11">
        <f>IF(LoanIsGood,IF(ROW()-ROW(PaymentSchedule[[#Headers],[PMT NO]])&gt;ScheduledNumberOfPayments,"",ROW()-ROW(PaymentSchedule[[#Headers],[PMT NO]])),"")</f>
        <v>206</v>
      </c>
      <c r="C218" s="12">
        <f>IF(PaymentSchedule[[#This Row],[PMT NO]]&lt;&gt;"",EOMONTH(LoanStartDate,ROW(PaymentSchedule[[#This Row],[PMT NO]])-ROW(PaymentSchedule[[#Headers],[PMT NO]])-2)+DAY(LoanStartDate),"")</f>
        <v>51167</v>
      </c>
      <c r="D218" s="13">
        <f>IF(PaymentSchedule[[#This Row],[PMT NO]]&lt;&gt;"",IF(ROW()-ROW(PaymentSchedule[[#Headers],[BEGINNING BALANCE]])=1,LoanAmount,INDEX(PaymentSchedule[ENDING BALANCE],ROW()-ROW(PaymentSchedule[[#Headers],[BEGINNING BALANCE]])-1)),"")</f>
        <v>61206.765759071641</v>
      </c>
      <c r="E218" s="13">
        <f>IF(PaymentSchedule[[#This Row],[PMT NO]]&lt;&gt;"",ScheduledPayment,"")</f>
        <v>536.82162301213907</v>
      </c>
      <c r="F21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18" s="13">
        <f>IF(PaymentSchedule[[#This Row],[PMT NO]]&lt;&gt;"",PaymentSchedule[[#This Row],[TOTAL PAYMENT]]-PaymentSchedule[[#This Row],[INTEREST]],"")</f>
        <v>281.79343234934061</v>
      </c>
      <c r="I218" s="13">
        <f>IF(PaymentSchedule[[#This Row],[PMT NO]]&lt;&gt;"",PaymentSchedule[[#This Row],[BEGINNING BALANCE]]*(InterestRate/PaymentsPerYear),"")</f>
        <v>255.02819066279849</v>
      </c>
      <c r="J21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60924.972326722302</v>
      </c>
      <c r="K218" s="13">
        <f>IF(PaymentSchedule[[#This Row],[PMT NO]]&lt;&gt;"",SUM(INDEX(PaymentSchedule[INTEREST],1,1):PaymentSchedule[[#This Row],[INTEREST]]),"")</f>
        <v>71510.226667222902</v>
      </c>
      <c r="L218" s="14">
        <f>IF(PaymentSchedule[[#This Row],[PMT NO]]&lt;&gt;"",SUM(INDEX(PaymentSchedule[PRINCIPAL],1,1):PaymentSchedule[[#This Row],[PRINCIPAL]]),"")</f>
        <v>39075.02767327772</v>
      </c>
    </row>
    <row r="219" spans="2:12" ht="16">
      <c r="B219" s="11">
        <f>IF(LoanIsGood,IF(ROW()-ROW(PaymentSchedule[[#Headers],[PMT NO]])&gt;ScheduledNumberOfPayments,"",ROW()-ROW(PaymentSchedule[[#Headers],[PMT NO]])),"")</f>
        <v>207</v>
      </c>
      <c r="C219" s="12">
        <f>IF(PaymentSchedule[[#This Row],[PMT NO]]&lt;&gt;"",EOMONTH(LoanStartDate,ROW(PaymentSchedule[[#This Row],[PMT NO]])-ROW(PaymentSchedule[[#Headers],[PMT NO]])-2)+DAY(LoanStartDate),"")</f>
        <v>51196</v>
      </c>
      <c r="D219" s="13">
        <f>IF(PaymentSchedule[[#This Row],[PMT NO]]&lt;&gt;"",IF(ROW()-ROW(PaymentSchedule[[#Headers],[BEGINNING BALANCE]])=1,LoanAmount,INDEX(PaymentSchedule[ENDING BALANCE],ROW()-ROW(PaymentSchedule[[#Headers],[BEGINNING BALANCE]])-1)),"")</f>
        <v>60924.972326722302</v>
      </c>
      <c r="E219" s="13">
        <f>IF(PaymentSchedule[[#This Row],[PMT NO]]&lt;&gt;"",ScheduledPayment,"")</f>
        <v>536.82162301213907</v>
      </c>
      <c r="F21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19" s="13">
        <f>IF(PaymentSchedule[[#This Row],[PMT NO]]&lt;&gt;"",PaymentSchedule[[#This Row],[TOTAL PAYMENT]]-PaymentSchedule[[#This Row],[INTEREST]],"")</f>
        <v>282.96757165079612</v>
      </c>
      <c r="I219" s="13">
        <f>IF(PaymentSchedule[[#This Row],[PMT NO]]&lt;&gt;"",PaymentSchedule[[#This Row],[BEGINNING BALANCE]]*(InterestRate/PaymentsPerYear),"")</f>
        <v>253.85405136134293</v>
      </c>
      <c r="J21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60642.004755071503</v>
      </c>
      <c r="K219" s="13">
        <f>IF(PaymentSchedule[[#This Row],[PMT NO]]&lt;&gt;"",SUM(INDEX(PaymentSchedule[INTEREST],1,1):PaymentSchedule[[#This Row],[INTEREST]]),"")</f>
        <v>71764.080718584242</v>
      </c>
      <c r="L219" s="14">
        <f>IF(PaymentSchedule[[#This Row],[PMT NO]]&lt;&gt;"",SUM(INDEX(PaymentSchedule[PRINCIPAL],1,1):PaymentSchedule[[#This Row],[PRINCIPAL]]),"")</f>
        <v>39357.995244928519</v>
      </c>
    </row>
    <row r="220" spans="2:12" ht="16">
      <c r="B220" s="11">
        <f>IF(LoanIsGood,IF(ROW()-ROW(PaymentSchedule[[#Headers],[PMT NO]])&gt;ScheduledNumberOfPayments,"",ROW()-ROW(PaymentSchedule[[#Headers],[PMT NO]])),"")</f>
        <v>208</v>
      </c>
      <c r="C220" s="12">
        <f>IF(PaymentSchedule[[#This Row],[PMT NO]]&lt;&gt;"",EOMONTH(LoanStartDate,ROW(PaymentSchedule[[#This Row],[PMT NO]])-ROW(PaymentSchedule[[#Headers],[PMT NO]])-2)+DAY(LoanStartDate),"")</f>
        <v>51227</v>
      </c>
      <c r="D220" s="13">
        <f>IF(PaymentSchedule[[#This Row],[PMT NO]]&lt;&gt;"",IF(ROW()-ROW(PaymentSchedule[[#Headers],[BEGINNING BALANCE]])=1,LoanAmount,INDEX(PaymentSchedule[ENDING BALANCE],ROW()-ROW(PaymentSchedule[[#Headers],[BEGINNING BALANCE]])-1)),"")</f>
        <v>60642.004755071503</v>
      </c>
      <c r="E220" s="13">
        <f>IF(PaymentSchedule[[#This Row],[PMT NO]]&lt;&gt;"",ScheduledPayment,"")</f>
        <v>536.82162301213907</v>
      </c>
      <c r="F22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20" s="13">
        <f>IF(PaymentSchedule[[#This Row],[PMT NO]]&lt;&gt;"",PaymentSchedule[[#This Row],[TOTAL PAYMENT]]-PaymentSchedule[[#This Row],[INTEREST]],"")</f>
        <v>284.14660319934114</v>
      </c>
      <c r="I220" s="13">
        <f>IF(PaymentSchedule[[#This Row],[PMT NO]]&lt;&gt;"",PaymentSchedule[[#This Row],[BEGINNING BALANCE]]*(InterestRate/PaymentsPerYear),"")</f>
        <v>252.67501981279793</v>
      </c>
      <c r="J22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60357.858151872162</v>
      </c>
      <c r="K220" s="13">
        <f>IF(PaymentSchedule[[#This Row],[PMT NO]]&lt;&gt;"",SUM(INDEX(PaymentSchedule[INTEREST],1,1):PaymentSchedule[[#This Row],[INTEREST]]),"")</f>
        <v>72016.755738397042</v>
      </c>
      <c r="L220" s="14">
        <f>IF(PaymentSchedule[[#This Row],[PMT NO]]&lt;&gt;"",SUM(INDEX(PaymentSchedule[PRINCIPAL],1,1):PaymentSchedule[[#This Row],[PRINCIPAL]]),"")</f>
        <v>39642.14184812786</v>
      </c>
    </row>
    <row r="221" spans="2:12" ht="16">
      <c r="B221" s="11">
        <f>IF(LoanIsGood,IF(ROW()-ROW(PaymentSchedule[[#Headers],[PMT NO]])&gt;ScheduledNumberOfPayments,"",ROW()-ROW(PaymentSchedule[[#Headers],[PMT NO]])),"")</f>
        <v>209</v>
      </c>
      <c r="C221" s="12">
        <f>IF(PaymentSchedule[[#This Row],[PMT NO]]&lt;&gt;"",EOMONTH(LoanStartDate,ROW(PaymentSchedule[[#This Row],[PMT NO]])-ROW(PaymentSchedule[[#Headers],[PMT NO]])-2)+DAY(LoanStartDate),"")</f>
        <v>51257</v>
      </c>
      <c r="D221" s="13">
        <f>IF(PaymentSchedule[[#This Row],[PMT NO]]&lt;&gt;"",IF(ROW()-ROW(PaymentSchedule[[#Headers],[BEGINNING BALANCE]])=1,LoanAmount,INDEX(PaymentSchedule[ENDING BALANCE],ROW()-ROW(PaymentSchedule[[#Headers],[BEGINNING BALANCE]])-1)),"")</f>
        <v>60357.858151872162</v>
      </c>
      <c r="E221" s="13">
        <f>IF(PaymentSchedule[[#This Row],[PMT NO]]&lt;&gt;"",ScheduledPayment,"")</f>
        <v>536.82162301213907</v>
      </c>
      <c r="F22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21" s="13">
        <f>IF(PaymentSchedule[[#This Row],[PMT NO]]&lt;&gt;"",PaymentSchedule[[#This Row],[TOTAL PAYMENT]]-PaymentSchedule[[#This Row],[INTEREST]],"")</f>
        <v>285.33054737933844</v>
      </c>
      <c r="I221" s="13">
        <f>IF(PaymentSchedule[[#This Row],[PMT NO]]&lt;&gt;"",PaymentSchedule[[#This Row],[BEGINNING BALANCE]]*(InterestRate/PaymentsPerYear),"")</f>
        <v>251.49107563280066</v>
      </c>
      <c r="J22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60072.527604492825</v>
      </c>
      <c r="K221" s="13">
        <f>IF(PaymentSchedule[[#This Row],[PMT NO]]&lt;&gt;"",SUM(INDEX(PaymentSchedule[INTEREST],1,1):PaymentSchedule[[#This Row],[INTEREST]]),"")</f>
        <v>72268.246814029844</v>
      </c>
      <c r="L221" s="14">
        <f>IF(PaymentSchedule[[#This Row],[PMT NO]]&lt;&gt;"",SUM(INDEX(PaymentSchedule[PRINCIPAL],1,1):PaymentSchedule[[#This Row],[PRINCIPAL]]),"")</f>
        <v>39927.472395507197</v>
      </c>
    </row>
    <row r="222" spans="2:12" ht="16">
      <c r="B222" s="11">
        <f>IF(LoanIsGood,IF(ROW()-ROW(PaymentSchedule[[#Headers],[PMT NO]])&gt;ScheduledNumberOfPayments,"",ROW()-ROW(PaymentSchedule[[#Headers],[PMT NO]])),"")</f>
        <v>210</v>
      </c>
      <c r="C222" s="12">
        <f>IF(PaymentSchedule[[#This Row],[PMT NO]]&lt;&gt;"",EOMONTH(LoanStartDate,ROW(PaymentSchedule[[#This Row],[PMT NO]])-ROW(PaymentSchedule[[#Headers],[PMT NO]])-2)+DAY(LoanStartDate),"")</f>
        <v>51288</v>
      </c>
      <c r="D222" s="13">
        <f>IF(PaymentSchedule[[#This Row],[PMT NO]]&lt;&gt;"",IF(ROW()-ROW(PaymentSchedule[[#Headers],[BEGINNING BALANCE]])=1,LoanAmount,INDEX(PaymentSchedule[ENDING BALANCE],ROW()-ROW(PaymentSchedule[[#Headers],[BEGINNING BALANCE]])-1)),"")</f>
        <v>60072.527604492825</v>
      </c>
      <c r="E222" s="13">
        <f>IF(PaymentSchedule[[#This Row],[PMT NO]]&lt;&gt;"",ScheduledPayment,"")</f>
        <v>536.82162301213907</v>
      </c>
      <c r="F22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22" s="13">
        <f>IF(PaymentSchedule[[#This Row],[PMT NO]]&lt;&gt;"",PaymentSchedule[[#This Row],[TOTAL PAYMENT]]-PaymentSchedule[[#This Row],[INTEREST]],"")</f>
        <v>286.51942466008563</v>
      </c>
      <c r="I222" s="13">
        <f>IF(PaymentSchedule[[#This Row],[PMT NO]]&lt;&gt;"",PaymentSchedule[[#This Row],[BEGINNING BALANCE]]*(InterestRate/PaymentsPerYear),"")</f>
        <v>250.30219835205344</v>
      </c>
      <c r="J22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59786.008179832737</v>
      </c>
      <c r="K222" s="13">
        <f>IF(PaymentSchedule[[#This Row],[PMT NO]]&lt;&gt;"",SUM(INDEX(PaymentSchedule[INTEREST],1,1):PaymentSchedule[[#This Row],[INTEREST]]),"")</f>
        <v>72518.549012381904</v>
      </c>
      <c r="L222" s="14">
        <f>IF(PaymentSchedule[[#This Row],[PMT NO]]&lt;&gt;"",SUM(INDEX(PaymentSchedule[PRINCIPAL],1,1):PaymentSchedule[[#This Row],[PRINCIPAL]]),"")</f>
        <v>40213.991820167284</v>
      </c>
    </row>
    <row r="223" spans="2:12" ht="16">
      <c r="B223" s="11">
        <f>IF(LoanIsGood,IF(ROW()-ROW(PaymentSchedule[[#Headers],[PMT NO]])&gt;ScheduledNumberOfPayments,"",ROW()-ROW(PaymentSchedule[[#Headers],[PMT NO]])),"")</f>
        <v>211</v>
      </c>
      <c r="C223" s="12">
        <f>IF(PaymentSchedule[[#This Row],[PMT NO]]&lt;&gt;"",EOMONTH(LoanStartDate,ROW(PaymentSchedule[[#This Row],[PMT NO]])-ROW(PaymentSchedule[[#Headers],[PMT NO]])-2)+DAY(LoanStartDate),"")</f>
        <v>51318</v>
      </c>
      <c r="D223" s="13">
        <f>IF(PaymentSchedule[[#This Row],[PMT NO]]&lt;&gt;"",IF(ROW()-ROW(PaymentSchedule[[#Headers],[BEGINNING BALANCE]])=1,LoanAmount,INDEX(PaymentSchedule[ENDING BALANCE],ROW()-ROW(PaymentSchedule[[#Headers],[BEGINNING BALANCE]])-1)),"")</f>
        <v>59786.008179832737</v>
      </c>
      <c r="E223" s="13">
        <f>IF(PaymentSchedule[[#This Row],[PMT NO]]&lt;&gt;"",ScheduledPayment,"")</f>
        <v>536.82162301213907</v>
      </c>
      <c r="F22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23" s="13">
        <f>IF(PaymentSchedule[[#This Row],[PMT NO]]&lt;&gt;"",PaymentSchedule[[#This Row],[TOTAL PAYMENT]]-PaymentSchedule[[#This Row],[INTEREST]],"")</f>
        <v>287.71325559616935</v>
      </c>
      <c r="I223" s="13">
        <f>IF(PaymentSchedule[[#This Row],[PMT NO]]&lt;&gt;"",PaymentSchedule[[#This Row],[BEGINNING BALANCE]]*(InterestRate/PaymentsPerYear),"")</f>
        <v>249.10836741596972</v>
      </c>
      <c r="J22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59498.294924236565</v>
      </c>
      <c r="K223" s="13">
        <f>IF(PaymentSchedule[[#This Row],[PMT NO]]&lt;&gt;"",SUM(INDEX(PaymentSchedule[INTEREST],1,1):PaymentSchedule[[#This Row],[INTEREST]]),"")</f>
        <v>72767.657379797878</v>
      </c>
      <c r="L223" s="14">
        <f>IF(PaymentSchedule[[#This Row],[PMT NO]]&lt;&gt;"",SUM(INDEX(PaymentSchedule[PRINCIPAL],1,1):PaymentSchedule[[#This Row],[PRINCIPAL]]),"")</f>
        <v>40501.705075763457</v>
      </c>
    </row>
    <row r="224" spans="2:12" ht="16">
      <c r="B224" s="11">
        <f>IF(LoanIsGood,IF(ROW()-ROW(PaymentSchedule[[#Headers],[PMT NO]])&gt;ScheduledNumberOfPayments,"",ROW()-ROW(PaymentSchedule[[#Headers],[PMT NO]])),"")</f>
        <v>212</v>
      </c>
      <c r="C224" s="12">
        <f>IF(PaymentSchedule[[#This Row],[PMT NO]]&lt;&gt;"",EOMONTH(LoanStartDate,ROW(PaymentSchedule[[#This Row],[PMT NO]])-ROW(PaymentSchedule[[#Headers],[PMT NO]])-2)+DAY(LoanStartDate),"")</f>
        <v>51349</v>
      </c>
      <c r="D224" s="13">
        <f>IF(PaymentSchedule[[#This Row],[PMT NO]]&lt;&gt;"",IF(ROW()-ROW(PaymentSchedule[[#Headers],[BEGINNING BALANCE]])=1,LoanAmount,INDEX(PaymentSchedule[ENDING BALANCE],ROW()-ROW(PaymentSchedule[[#Headers],[BEGINNING BALANCE]])-1)),"")</f>
        <v>59498.294924236565</v>
      </c>
      <c r="E224" s="13">
        <f>IF(PaymentSchedule[[#This Row],[PMT NO]]&lt;&gt;"",ScheduledPayment,"")</f>
        <v>536.82162301213907</v>
      </c>
      <c r="F22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24" s="13">
        <f>IF(PaymentSchedule[[#This Row],[PMT NO]]&lt;&gt;"",PaymentSchedule[[#This Row],[TOTAL PAYMENT]]-PaymentSchedule[[#This Row],[INTEREST]],"")</f>
        <v>288.91206082782003</v>
      </c>
      <c r="I224" s="13">
        <f>IF(PaymentSchedule[[#This Row],[PMT NO]]&lt;&gt;"",PaymentSchedule[[#This Row],[BEGINNING BALANCE]]*(InterestRate/PaymentsPerYear),"")</f>
        <v>247.90956218431901</v>
      </c>
      <c r="J22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59209.382863408748</v>
      </c>
      <c r="K224" s="13">
        <f>IF(PaymentSchedule[[#This Row],[PMT NO]]&lt;&gt;"",SUM(INDEX(PaymentSchedule[INTEREST],1,1):PaymentSchedule[[#This Row],[INTEREST]]),"")</f>
        <v>73015.566941982193</v>
      </c>
      <c r="L224" s="14">
        <f>IF(PaymentSchedule[[#This Row],[PMT NO]]&lt;&gt;"",SUM(INDEX(PaymentSchedule[PRINCIPAL],1,1):PaymentSchedule[[#This Row],[PRINCIPAL]]),"")</f>
        <v>40790.617136591274</v>
      </c>
    </row>
    <row r="225" spans="2:12" ht="16">
      <c r="B225" s="11">
        <f>IF(LoanIsGood,IF(ROW()-ROW(PaymentSchedule[[#Headers],[PMT NO]])&gt;ScheduledNumberOfPayments,"",ROW()-ROW(PaymentSchedule[[#Headers],[PMT NO]])),"")</f>
        <v>213</v>
      </c>
      <c r="C225" s="12">
        <f>IF(PaymentSchedule[[#This Row],[PMT NO]]&lt;&gt;"",EOMONTH(LoanStartDate,ROW(PaymentSchedule[[#This Row],[PMT NO]])-ROW(PaymentSchedule[[#Headers],[PMT NO]])-2)+DAY(LoanStartDate),"")</f>
        <v>51380</v>
      </c>
      <c r="D225" s="13">
        <f>IF(PaymentSchedule[[#This Row],[PMT NO]]&lt;&gt;"",IF(ROW()-ROW(PaymentSchedule[[#Headers],[BEGINNING BALANCE]])=1,LoanAmount,INDEX(PaymentSchedule[ENDING BALANCE],ROW()-ROW(PaymentSchedule[[#Headers],[BEGINNING BALANCE]])-1)),"")</f>
        <v>59209.382863408748</v>
      </c>
      <c r="E225" s="13">
        <f>IF(PaymentSchedule[[#This Row],[PMT NO]]&lt;&gt;"",ScheduledPayment,"")</f>
        <v>536.82162301213907</v>
      </c>
      <c r="F22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25" s="13">
        <f>IF(PaymentSchedule[[#This Row],[PMT NO]]&lt;&gt;"",PaymentSchedule[[#This Row],[TOTAL PAYMENT]]-PaymentSchedule[[#This Row],[INTEREST]],"")</f>
        <v>290.11586108126926</v>
      </c>
      <c r="I225" s="13">
        <f>IF(PaymentSchedule[[#This Row],[PMT NO]]&lt;&gt;"",PaymentSchedule[[#This Row],[BEGINNING BALANCE]]*(InterestRate/PaymentsPerYear),"")</f>
        <v>246.70576193086978</v>
      </c>
      <c r="J22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58919.267002327477</v>
      </c>
      <c r="K225" s="13">
        <f>IF(PaymentSchedule[[#This Row],[PMT NO]]&lt;&gt;"",SUM(INDEX(PaymentSchedule[INTEREST],1,1):PaymentSchedule[[#This Row],[INTEREST]]),"")</f>
        <v>73262.27270391307</v>
      </c>
      <c r="L225" s="14">
        <f>IF(PaymentSchedule[[#This Row],[PMT NO]]&lt;&gt;"",SUM(INDEX(PaymentSchedule[PRINCIPAL],1,1):PaymentSchedule[[#This Row],[PRINCIPAL]]),"")</f>
        <v>41080.732997672545</v>
      </c>
    </row>
    <row r="226" spans="2:12" ht="16">
      <c r="B226" s="11">
        <f>IF(LoanIsGood,IF(ROW()-ROW(PaymentSchedule[[#Headers],[PMT NO]])&gt;ScheduledNumberOfPayments,"",ROW()-ROW(PaymentSchedule[[#Headers],[PMT NO]])),"")</f>
        <v>214</v>
      </c>
      <c r="C226" s="12">
        <f>IF(PaymentSchedule[[#This Row],[PMT NO]]&lt;&gt;"",EOMONTH(LoanStartDate,ROW(PaymentSchedule[[#This Row],[PMT NO]])-ROW(PaymentSchedule[[#Headers],[PMT NO]])-2)+DAY(LoanStartDate),"")</f>
        <v>51410</v>
      </c>
      <c r="D226" s="13">
        <f>IF(PaymentSchedule[[#This Row],[PMT NO]]&lt;&gt;"",IF(ROW()-ROW(PaymentSchedule[[#Headers],[BEGINNING BALANCE]])=1,LoanAmount,INDEX(PaymentSchedule[ENDING BALANCE],ROW()-ROW(PaymentSchedule[[#Headers],[BEGINNING BALANCE]])-1)),"")</f>
        <v>58919.267002327477</v>
      </c>
      <c r="E226" s="13">
        <f>IF(PaymentSchedule[[#This Row],[PMT NO]]&lt;&gt;"",ScheduledPayment,"")</f>
        <v>536.82162301213907</v>
      </c>
      <c r="F22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26" s="13">
        <f>IF(PaymentSchedule[[#This Row],[PMT NO]]&lt;&gt;"",PaymentSchedule[[#This Row],[TOTAL PAYMENT]]-PaymentSchedule[[#This Row],[INTEREST]],"")</f>
        <v>291.32467716910793</v>
      </c>
      <c r="I226" s="13">
        <f>IF(PaymentSchedule[[#This Row],[PMT NO]]&lt;&gt;"",PaymentSchedule[[#This Row],[BEGINNING BALANCE]]*(InterestRate/PaymentsPerYear),"")</f>
        <v>245.49694584303114</v>
      </c>
      <c r="J22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58627.942325158372</v>
      </c>
      <c r="K226" s="13">
        <f>IF(PaymentSchedule[[#This Row],[PMT NO]]&lt;&gt;"",SUM(INDEX(PaymentSchedule[INTEREST],1,1):PaymentSchedule[[#This Row],[INTEREST]]),"")</f>
        <v>73507.769649756097</v>
      </c>
      <c r="L226" s="14">
        <f>IF(PaymentSchedule[[#This Row],[PMT NO]]&lt;&gt;"",SUM(INDEX(PaymentSchedule[PRINCIPAL],1,1):PaymentSchedule[[#This Row],[PRINCIPAL]]),"")</f>
        <v>41372.05767484165</v>
      </c>
    </row>
    <row r="227" spans="2:12" ht="16">
      <c r="B227" s="11">
        <f>IF(LoanIsGood,IF(ROW()-ROW(PaymentSchedule[[#Headers],[PMT NO]])&gt;ScheduledNumberOfPayments,"",ROW()-ROW(PaymentSchedule[[#Headers],[PMT NO]])),"")</f>
        <v>215</v>
      </c>
      <c r="C227" s="12">
        <f>IF(PaymentSchedule[[#This Row],[PMT NO]]&lt;&gt;"",EOMONTH(LoanStartDate,ROW(PaymentSchedule[[#This Row],[PMT NO]])-ROW(PaymentSchedule[[#Headers],[PMT NO]])-2)+DAY(LoanStartDate),"")</f>
        <v>51441</v>
      </c>
      <c r="D227" s="13">
        <f>IF(PaymentSchedule[[#This Row],[PMT NO]]&lt;&gt;"",IF(ROW()-ROW(PaymentSchedule[[#Headers],[BEGINNING BALANCE]])=1,LoanAmount,INDEX(PaymentSchedule[ENDING BALANCE],ROW()-ROW(PaymentSchedule[[#Headers],[BEGINNING BALANCE]])-1)),"")</f>
        <v>58627.942325158372</v>
      </c>
      <c r="E227" s="13">
        <f>IF(PaymentSchedule[[#This Row],[PMT NO]]&lt;&gt;"",ScheduledPayment,"")</f>
        <v>536.82162301213907</v>
      </c>
      <c r="F22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27" s="13">
        <f>IF(PaymentSchedule[[#This Row],[PMT NO]]&lt;&gt;"",PaymentSchedule[[#This Row],[TOTAL PAYMENT]]-PaymentSchedule[[#This Row],[INTEREST]],"")</f>
        <v>292.53852999064588</v>
      </c>
      <c r="I227" s="13">
        <f>IF(PaymentSchedule[[#This Row],[PMT NO]]&lt;&gt;"",PaymentSchedule[[#This Row],[BEGINNING BALANCE]]*(InterestRate/PaymentsPerYear),"")</f>
        <v>244.28309302149322</v>
      </c>
      <c r="J22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58335.403795167724</v>
      </c>
      <c r="K227" s="13">
        <f>IF(PaymentSchedule[[#This Row],[PMT NO]]&lt;&gt;"",SUM(INDEX(PaymentSchedule[INTEREST],1,1):PaymentSchedule[[#This Row],[INTEREST]]),"")</f>
        <v>73752.052742777596</v>
      </c>
      <c r="L227" s="14">
        <f>IF(PaymentSchedule[[#This Row],[PMT NO]]&lt;&gt;"",SUM(INDEX(PaymentSchedule[PRINCIPAL],1,1):PaymentSchedule[[#This Row],[PRINCIPAL]]),"")</f>
        <v>41664.596204832298</v>
      </c>
    </row>
    <row r="228" spans="2:12" ht="16">
      <c r="B228" s="11">
        <f>IF(LoanIsGood,IF(ROW()-ROW(PaymentSchedule[[#Headers],[PMT NO]])&gt;ScheduledNumberOfPayments,"",ROW()-ROW(PaymentSchedule[[#Headers],[PMT NO]])),"")</f>
        <v>216</v>
      </c>
      <c r="C228" s="12">
        <f>IF(PaymentSchedule[[#This Row],[PMT NO]]&lt;&gt;"",EOMONTH(LoanStartDate,ROW(PaymentSchedule[[#This Row],[PMT NO]])-ROW(PaymentSchedule[[#Headers],[PMT NO]])-2)+DAY(LoanStartDate),"")</f>
        <v>51471</v>
      </c>
      <c r="D228" s="13">
        <f>IF(PaymentSchedule[[#This Row],[PMT NO]]&lt;&gt;"",IF(ROW()-ROW(PaymentSchedule[[#Headers],[BEGINNING BALANCE]])=1,LoanAmount,INDEX(PaymentSchedule[ENDING BALANCE],ROW()-ROW(PaymentSchedule[[#Headers],[BEGINNING BALANCE]])-1)),"")</f>
        <v>58335.403795167724</v>
      </c>
      <c r="E228" s="13">
        <f>IF(PaymentSchedule[[#This Row],[PMT NO]]&lt;&gt;"",ScheduledPayment,"")</f>
        <v>536.82162301213907</v>
      </c>
      <c r="F22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28" s="13">
        <f>IF(PaymentSchedule[[#This Row],[PMT NO]]&lt;&gt;"",PaymentSchedule[[#This Row],[TOTAL PAYMENT]]-PaymentSchedule[[#This Row],[INTEREST]],"")</f>
        <v>293.75744053227356</v>
      </c>
      <c r="I228" s="13">
        <f>IF(PaymentSchedule[[#This Row],[PMT NO]]&lt;&gt;"",PaymentSchedule[[#This Row],[BEGINNING BALANCE]]*(InterestRate/PaymentsPerYear),"")</f>
        <v>243.06418247986551</v>
      </c>
      <c r="J22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58041.64635463545</v>
      </c>
      <c r="K228" s="13">
        <f>IF(PaymentSchedule[[#This Row],[PMT NO]]&lt;&gt;"",SUM(INDEX(PaymentSchedule[INTEREST],1,1):PaymentSchedule[[#This Row],[INTEREST]]),"")</f>
        <v>73995.116925257462</v>
      </c>
      <c r="L228" s="14">
        <f>IF(PaymentSchedule[[#This Row],[PMT NO]]&lt;&gt;"",SUM(INDEX(PaymentSchedule[PRINCIPAL],1,1):PaymentSchedule[[#This Row],[PRINCIPAL]]),"")</f>
        <v>41958.353645364572</v>
      </c>
    </row>
    <row r="229" spans="2:12" ht="16">
      <c r="B229" s="11">
        <f>IF(LoanIsGood,IF(ROW()-ROW(PaymentSchedule[[#Headers],[PMT NO]])&gt;ScheduledNumberOfPayments,"",ROW()-ROW(PaymentSchedule[[#Headers],[PMT NO]])),"")</f>
        <v>217</v>
      </c>
      <c r="C229" s="12">
        <f>IF(PaymentSchedule[[#This Row],[PMT NO]]&lt;&gt;"",EOMONTH(LoanStartDate,ROW(PaymentSchedule[[#This Row],[PMT NO]])-ROW(PaymentSchedule[[#Headers],[PMT NO]])-2)+DAY(LoanStartDate),"")</f>
        <v>51502</v>
      </c>
      <c r="D229" s="13">
        <f>IF(PaymentSchedule[[#This Row],[PMT NO]]&lt;&gt;"",IF(ROW()-ROW(PaymentSchedule[[#Headers],[BEGINNING BALANCE]])=1,LoanAmount,INDEX(PaymentSchedule[ENDING BALANCE],ROW()-ROW(PaymentSchedule[[#Headers],[BEGINNING BALANCE]])-1)),"")</f>
        <v>58041.64635463545</v>
      </c>
      <c r="E229" s="13">
        <f>IF(PaymentSchedule[[#This Row],[PMT NO]]&lt;&gt;"",ScheduledPayment,"")</f>
        <v>536.82162301213907</v>
      </c>
      <c r="F22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29" s="13">
        <f>IF(PaymentSchedule[[#This Row],[PMT NO]]&lt;&gt;"",PaymentSchedule[[#This Row],[TOTAL PAYMENT]]-PaymentSchedule[[#This Row],[INTEREST]],"")</f>
        <v>294.98142986782466</v>
      </c>
      <c r="I229" s="13">
        <f>IF(PaymentSchedule[[#This Row],[PMT NO]]&lt;&gt;"",PaymentSchedule[[#This Row],[BEGINNING BALANCE]]*(InterestRate/PaymentsPerYear),"")</f>
        <v>241.84019314431438</v>
      </c>
      <c r="J22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57746.664924767625</v>
      </c>
      <c r="K229" s="13">
        <f>IF(PaymentSchedule[[#This Row],[PMT NO]]&lt;&gt;"",SUM(INDEX(PaymentSchedule[INTEREST],1,1):PaymentSchedule[[#This Row],[INTEREST]]),"")</f>
        <v>74236.95711840177</v>
      </c>
      <c r="L229" s="14">
        <f>IF(PaymentSchedule[[#This Row],[PMT NO]]&lt;&gt;"",SUM(INDEX(PaymentSchedule[PRINCIPAL],1,1):PaymentSchedule[[#This Row],[PRINCIPAL]]),"")</f>
        <v>42253.335075232397</v>
      </c>
    </row>
    <row r="230" spans="2:12" ht="16">
      <c r="B230" s="11">
        <f>IF(LoanIsGood,IF(ROW()-ROW(PaymentSchedule[[#Headers],[PMT NO]])&gt;ScheduledNumberOfPayments,"",ROW()-ROW(PaymentSchedule[[#Headers],[PMT NO]])),"")</f>
        <v>218</v>
      </c>
      <c r="C230" s="12">
        <f>IF(PaymentSchedule[[#This Row],[PMT NO]]&lt;&gt;"",EOMONTH(LoanStartDate,ROW(PaymentSchedule[[#This Row],[PMT NO]])-ROW(PaymentSchedule[[#Headers],[PMT NO]])-2)+DAY(LoanStartDate),"")</f>
        <v>51533</v>
      </c>
      <c r="D230" s="13">
        <f>IF(PaymentSchedule[[#This Row],[PMT NO]]&lt;&gt;"",IF(ROW()-ROW(PaymentSchedule[[#Headers],[BEGINNING BALANCE]])=1,LoanAmount,INDEX(PaymentSchedule[ENDING BALANCE],ROW()-ROW(PaymentSchedule[[#Headers],[BEGINNING BALANCE]])-1)),"")</f>
        <v>57746.664924767625</v>
      </c>
      <c r="E230" s="13">
        <f>IF(PaymentSchedule[[#This Row],[PMT NO]]&lt;&gt;"",ScheduledPayment,"")</f>
        <v>536.82162301213907</v>
      </c>
      <c r="F23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30" s="13">
        <f>IF(PaymentSchedule[[#This Row],[PMT NO]]&lt;&gt;"",PaymentSchedule[[#This Row],[TOTAL PAYMENT]]-PaymentSchedule[[#This Row],[INTEREST]],"")</f>
        <v>296.21051915894066</v>
      </c>
      <c r="I230" s="13">
        <f>IF(PaymentSchedule[[#This Row],[PMT NO]]&lt;&gt;"",PaymentSchedule[[#This Row],[BEGINNING BALANCE]]*(InterestRate/PaymentsPerYear),"")</f>
        <v>240.61110385319844</v>
      </c>
      <c r="J23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57450.454405608682</v>
      </c>
      <c r="K230" s="13">
        <f>IF(PaymentSchedule[[#This Row],[PMT NO]]&lt;&gt;"",SUM(INDEX(PaymentSchedule[INTEREST],1,1):PaymentSchedule[[#This Row],[INTEREST]]),"")</f>
        <v>74477.568222254966</v>
      </c>
      <c r="L230" s="14">
        <f>IF(PaymentSchedule[[#This Row],[PMT NO]]&lt;&gt;"",SUM(INDEX(PaymentSchedule[PRINCIPAL],1,1):PaymentSchedule[[#This Row],[PRINCIPAL]]),"")</f>
        <v>42549.54559439134</v>
      </c>
    </row>
    <row r="231" spans="2:12" ht="16">
      <c r="B231" s="11">
        <f>IF(LoanIsGood,IF(ROW()-ROW(PaymentSchedule[[#Headers],[PMT NO]])&gt;ScheduledNumberOfPayments,"",ROW()-ROW(PaymentSchedule[[#Headers],[PMT NO]])),"")</f>
        <v>219</v>
      </c>
      <c r="C231" s="12">
        <f>IF(PaymentSchedule[[#This Row],[PMT NO]]&lt;&gt;"",EOMONTH(LoanStartDate,ROW(PaymentSchedule[[#This Row],[PMT NO]])-ROW(PaymentSchedule[[#Headers],[PMT NO]])-2)+DAY(LoanStartDate),"")</f>
        <v>51561</v>
      </c>
      <c r="D231" s="13">
        <f>IF(PaymentSchedule[[#This Row],[PMT NO]]&lt;&gt;"",IF(ROW()-ROW(PaymentSchedule[[#Headers],[BEGINNING BALANCE]])=1,LoanAmount,INDEX(PaymentSchedule[ENDING BALANCE],ROW()-ROW(PaymentSchedule[[#Headers],[BEGINNING BALANCE]])-1)),"")</f>
        <v>57450.454405608682</v>
      </c>
      <c r="E231" s="13">
        <f>IF(PaymentSchedule[[#This Row],[PMT NO]]&lt;&gt;"",ScheduledPayment,"")</f>
        <v>536.82162301213907</v>
      </c>
      <c r="F23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31" s="13">
        <f>IF(PaymentSchedule[[#This Row],[PMT NO]]&lt;&gt;"",PaymentSchedule[[#This Row],[TOTAL PAYMENT]]-PaymentSchedule[[#This Row],[INTEREST]],"")</f>
        <v>297.44472965543628</v>
      </c>
      <c r="I231" s="13">
        <f>IF(PaymentSchedule[[#This Row],[PMT NO]]&lt;&gt;"",PaymentSchedule[[#This Row],[BEGINNING BALANCE]]*(InterestRate/PaymentsPerYear),"")</f>
        <v>239.37689335670282</v>
      </c>
      <c r="J23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57153.009675953246</v>
      </c>
      <c r="K231" s="13">
        <f>IF(PaymentSchedule[[#This Row],[PMT NO]]&lt;&gt;"",SUM(INDEX(PaymentSchedule[INTEREST],1,1):PaymentSchedule[[#This Row],[INTEREST]]),"")</f>
        <v>74716.94511561167</v>
      </c>
      <c r="L231" s="14">
        <f>IF(PaymentSchedule[[#This Row],[PMT NO]]&lt;&gt;"",SUM(INDEX(PaymentSchedule[PRINCIPAL],1,1):PaymentSchedule[[#This Row],[PRINCIPAL]]),"")</f>
        <v>42846.990324046776</v>
      </c>
    </row>
    <row r="232" spans="2:12" ht="16">
      <c r="B232" s="11">
        <f>IF(LoanIsGood,IF(ROW()-ROW(PaymentSchedule[[#Headers],[PMT NO]])&gt;ScheduledNumberOfPayments,"",ROW()-ROW(PaymentSchedule[[#Headers],[PMT NO]])),"")</f>
        <v>220</v>
      </c>
      <c r="C232" s="12">
        <f>IF(PaymentSchedule[[#This Row],[PMT NO]]&lt;&gt;"",EOMONTH(LoanStartDate,ROW(PaymentSchedule[[#This Row],[PMT NO]])-ROW(PaymentSchedule[[#Headers],[PMT NO]])-2)+DAY(LoanStartDate),"")</f>
        <v>51592</v>
      </c>
      <c r="D232" s="13">
        <f>IF(PaymentSchedule[[#This Row],[PMT NO]]&lt;&gt;"",IF(ROW()-ROW(PaymentSchedule[[#Headers],[BEGINNING BALANCE]])=1,LoanAmount,INDEX(PaymentSchedule[ENDING BALANCE],ROW()-ROW(PaymentSchedule[[#Headers],[BEGINNING BALANCE]])-1)),"")</f>
        <v>57153.009675953246</v>
      </c>
      <c r="E232" s="13">
        <f>IF(PaymentSchedule[[#This Row],[PMT NO]]&lt;&gt;"",ScheduledPayment,"")</f>
        <v>536.82162301213907</v>
      </c>
      <c r="F23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32" s="13">
        <f>IF(PaymentSchedule[[#This Row],[PMT NO]]&lt;&gt;"",PaymentSchedule[[#This Row],[TOTAL PAYMENT]]-PaymentSchedule[[#This Row],[INTEREST]],"")</f>
        <v>298.68408269566726</v>
      </c>
      <c r="I232" s="13">
        <f>IF(PaymentSchedule[[#This Row],[PMT NO]]&lt;&gt;"",PaymentSchedule[[#This Row],[BEGINNING BALANCE]]*(InterestRate/PaymentsPerYear),"")</f>
        <v>238.13754031647184</v>
      </c>
      <c r="J23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56854.325593257578</v>
      </c>
      <c r="K232" s="13">
        <f>IF(PaymentSchedule[[#This Row],[PMT NO]]&lt;&gt;"",SUM(INDEX(PaymentSchedule[INTEREST],1,1):PaymentSchedule[[#This Row],[INTEREST]]),"")</f>
        <v>74955.082655928141</v>
      </c>
      <c r="L232" s="14">
        <f>IF(PaymentSchedule[[#This Row],[PMT NO]]&lt;&gt;"",SUM(INDEX(PaymentSchedule[PRINCIPAL],1,1):PaymentSchedule[[#This Row],[PRINCIPAL]]),"")</f>
        <v>43145.674406742444</v>
      </c>
    </row>
    <row r="233" spans="2:12" ht="16">
      <c r="B233" s="11">
        <f>IF(LoanIsGood,IF(ROW()-ROW(PaymentSchedule[[#Headers],[PMT NO]])&gt;ScheduledNumberOfPayments,"",ROW()-ROW(PaymentSchedule[[#Headers],[PMT NO]])),"")</f>
        <v>221</v>
      </c>
      <c r="C233" s="12">
        <f>IF(PaymentSchedule[[#This Row],[PMT NO]]&lt;&gt;"",EOMONTH(LoanStartDate,ROW(PaymentSchedule[[#This Row],[PMT NO]])-ROW(PaymentSchedule[[#Headers],[PMT NO]])-2)+DAY(LoanStartDate),"")</f>
        <v>51622</v>
      </c>
      <c r="D233" s="13">
        <f>IF(PaymentSchedule[[#This Row],[PMT NO]]&lt;&gt;"",IF(ROW()-ROW(PaymentSchedule[[#Headers],[BEGINNING BALANCE]])=1,LoanAmount,INDEX(PaymentSchedule[ENDING BALANCE],ROW()-ROW(PaymentSchedule[[#Headers],[BEGINNING BALANCE]])-1)),"")</f>
        <v>56854.325593257578</v>
      </c>
      <c r="E233" s="13">
        <f>IF(PaymentSchedule[[#This Row],[PMT NO]]&lt;&gt;"",ScheduledPayment,"")</f>
        <v>536.82162301213907</v>
      </c>
      <c r="F23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33" s="13">
        <f>IF(PaymentSchedule[[#This Row],[PMT NO]]&lt;&gt;"",PaymentSchedule[[#This Row],[TOTAL PAYMENT]]-PaymentSchedule[[#This Row],[INTEREST]],"")</f>
        <v>299.92859970689915</v>
      </c>
      <c r="I233" s="13">
        <f>IF(PaymentSchedule[[#This Row],[PMT NO]]&lt;&gt;"",PaymentSchedule[[#This Row],[BEGINNING BALANCE]]*(InterestRate/PaymentsPerYear),"")</f>
        <v>236.89302330523989</v>
      </c>
      <c r="J23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56554.396993550676</v>
      </c>
      <c r="K233" s="13">
        <f>IF(PaymentSchedule[[#This Row],[PMT NO]]&lt;&gt;"",SUM(INDEX(PaymentSchedule[INTEREST],1,1):PaymentSchedule[[#This Row],[INTEREST]]),"")</f>
        <v>75191.975679233379</v>
      </c>
      <c r="L233" s="14">
        <f>IF(PaymentSchedule[[#This Row],[PMT NO]]&lt;&gt;"",SUM(INDEX(PaymentSchedule[PRINCIPAL],1,1):PaymentSchedule[[#This Row],[PRINCIPAL]]),"")</f>
        <v>43445.603006449346</v>
      </c>
    </row>
    <row r="234" spans="2:12" ht="16">
      <c r="B234" s="11">
        <f>IF(LoanIsGood,IF(ROW()-ROW(PaymentSchedule[[#Headers],[PMT NO]])&gt;ScheduledNumberOfPayments,"",ROW()-ROW(PaymentSchedule[[#Headers],[PMT NO]])),"")</f>
        <v>222</v>
      </c>
      <c r="C234" s="12">
        <f>IF(PaymentSchedule[[#This Row],[PMT NO]]&lt;&gt;"",EOMONTH(LoanStartDate,ROW(PaymentSchedule[[#This Row],[PMT NO]])-ROW(PaymentSchedule[[#Headers],[PMT NO]])-2)+DAY(LoanStartDate),"")</f>
        <v>51653</v>
      </c>
      <c r="D234" s="13">
        <f>IF(PaymentSchedule[[#This Row],[PMT NO]]&lt;&gt;"",IF(ROW()-ROW(PaymentSchedule[[#Headers],[BEGINNING BALANCE]])=1,LoanAmount,INDEX(PaymentSchedule[ENDING BALANCE],ROW()-ROW(PaymentSchedule[[#Headers],[BEGINNING BALANCE]])-1)),"")</f>
        <v>56554.396993550676</v>
      </c>
      <c r="E234" s="13">
        <f>IF(PaymentSchedule[[#This Row],[PMT NO]]&lt;&gt;"",ScheduledPayment,"")</f>
        <v>536.82162301213907</v>
      </c>
      <c r="F23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34" s="13">
        <f>IF(PaymentSchedule[[#This Row],[PMT NO]]&lt;&gt;"",PaymentSchedule[[#This Row],[TOTAL PAYMENT]]-PaymentSchedule[[#This Row],[INTEREST]],"")</f>
        <v>301.17830220567794</v>
      </c>
      <c r="I234" s="13">
        <f>IF(PaymentSchedule[[#This Row],[PMT NO]]&lt;&gt;"",PaymentSchedule[[#This Row],[BEGINNING BALANCE]]*(InterestRate/PaymentsPerYear),"")</f>
        <v>235.64332080646113</v>
      </c>
      <c r="J23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56253.218691344999</v>
      </c>
      <c r="K234" s="13">
        <f>IF(PaymentSchedule[[#This Row],[PMT NO]]&lt;&gt;"",SUM(INDEX(PaymentSchedule[INTEREST],1,1):PaymentSchedule[[#This Row],[INTEREST]]),"")</f>
        <v>75427.619000039835</v>
      </c>
      <c r="L234" s="14">
        <f>IF(PaymentSchedule[[#This Row],[PMT NO]]&lt;&gt;"",SUM(INDEX(PaymentSchedule[PRINCIPAL],1,1):PaymentSchedule[[#This Row],[PRINCIPAL]]),"")</f>
        <v>43746.781308655023</v>
      </c>
    </row>
    <row r="235" spans="2:12" ht="16">
      <c r="B235" s="11">
        <f>IF(LoanIsGood,IF(ROW()-ROW(PaymentSchedule[[#Headers],[PMT NO]])&gt;ScheduledNumberOfPayments,"",ROW()-ROW(PaymentSchedule[[#Headers],[PMT NO]])),"")</f>
        <v>223</v>
      </c>
      <c r="C235" s="12">
        <f>IF(PaymentSchedule[[#This Row],[PMT NO]]&lt;&gt;"",EOMONTH(LoanStartDate,ROW(PaymentSchedule[[#This Row],[PMT NO]])-ROW(PaymentSchedule[[#Headers],[PMT NO]])-2)+DAY(LoanStartDate),"")</f>
        <v>51683</v>
      </c>
      <c r="D235" s="13">
        <f>IF(PaymentSchedule[[#This Row],[PMT NO]]&lt;&gt;"",IF(ROW()-ROW(PaymentSchedule[[#Headers],[BEGINNING BALANCE]])=1,LoanAmount,INDEX(PaymentSchedule[ENDING BALANCE],ROW()-ROW(PaymentSchedule[[#Headers],[BEGINNING BALANCE]])-1)),"")</f>
        <v>56253.218691344999</v>
      </c>
      <c r="E235" s="13">
        <f>IF(PaymentSchedule[[#This Row],[PMT NO]]&lt;&gt;"",ScheduledPayment,"")</f>
        <v>536.82162301213907</v>
      </c>
      <c r="F23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35" s="13">
        <f>IF(PaymentSchedule[[#This Row],[PMT NO]]&lt;&gt;"",PaymentSchedule[[#This Row],[TOTAL PAYMENT]]-PaymentSchedule[[#This Row],[INTEREST]],"")</f>
        <v>302.43321179820157</v>
      </c>
      <c r="I235" s="13">
        <f>IF(PaymentSchedule[[#This Row],[PMT NO]]&lt;&gt;"",PaymentSchedule[[#This Row],[BEGINNING BALANCE]]*(InterestRate/PaymentsPerYear),"")</f>
        <v>234.3884112139375</v>
      </c>
      <c r="J23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55950.785479546794</v>
      </c>
      <c r="K235" s="13">
        <f>IF(PaymentSchedule[[#This Row],[PMT NO]]&lt;&gt;"",SUM(INDEX(PaymentSchedule[INTEREST],1,1):PaymentSchedule[[#This Row],[INTEREST]]),"")</f>
        <v>75662.00741125377</v>
      </c>
      <c r="L235" s="14">
        <f>IF(PaymentSchedule[[#This Row],[PMT NO]]&lt;&gt;"",SUM(INDEX(PaymentSchedule[PRINCIPAL],1,1):PaymentSchedule[[#This Row],[PRINCIPAL]]),"")</f>
        <v>44049.214520453228</v>
      </c>
    </row>
    <row r="236" spans="2:12" ht="16">
      <c r="B236" s="11">
        <f>IF(LoanIsGood,IF(ROW()-ROW(PaymentSchedule[[#Headers],[PMT NO]])&gt;ScheduledNumberOfPayments,"",ROW()-ROW(PaymentSchedule[[#Headers],[PMT NO]])),"")</f>
        <v>224</v>
      </c>
      <c r="C236" s="12">
        <f>IF(PaymentSchedule[[#This Row],[PMT NO]]&lt;&gt;"",EOMONTH(LoanStartDate,ROW(PaymentSchedule[[#This Row],[PMT NO]])-ROW(PaymentSchedule[[#Headers],[PMT NO]])-2)+DAY(LoanStartDate),"")</f>
        <v>51714</v>
      </c>
      <c r="D236" s="13">
        <f>IF(PaymentSchedule[[#This Row],[PMT NO]]&lt;&gt;"",IF(ROW()-ROW(PaymentSchedule[[#Headers],[BEGINNING BALANCE]])=1,LoanAmount,INDEX(PaymentSchedule[ENDING BALANCE],ROW()-ROW(PaymentSchedule[[#Headers],[BEGINNING BALANCE]])-1)),"")</f>
        <v>55950.785479546794</v>
      </c>
      <c r="E236" s="13">
        <f>IF(PaymentSchedule[[#This Row],[PMT NO]]&lt;&gt;"",ScheduledPayment,"")</f>
        <v>536.82162301213907</v>
      </c>
      <c r="F23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36" s="13">
        <f>IF(PaymentSchedule[[#This Row],[PMT NO]]&lt;&gt;"",PaymentSchedule[[#This Row],[TOTAL PAYMENT]]-PaymentSchedule[[#This Row],[INTEREST]],"")</f>
        <v>303.6933501806941</v>
      </c>
      <c r="I236" s="13">
        <f>IF(PaymentSchedule[[#This Row],[PMT NO]]&lt;&gt;"",PaymentSchedule[[#This Row],[BEGINNING BALANCE]]*(InterestRate/PaymentsPerYear),"")</f>
        <v>233.12827283144497</v>
      </c>
      <c r="J23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55647.092129366101</v>
      </c>
      <c r="K236" s="13">
        <f>IF(PaymentSchedule[[#This Row],[PMT NO]]&lt;&gt;"",SUM(INDEX(PaymentSchedule[INTEREST],1,1):PaymentSchedule[[#This Row],[INTEREST]]),"")</f>
        <v>75895.13568408521</v>
      </c>
      <c r="L236" s="14">
        <f>IF(PaymentSchedule[[#This Row],[PMT NO]]&lt;&gt;"",SUM(INDEX(PaymentSchedule[PRINCIPAL],1,1):PaymentSchedule[[#This Row],[PRINCIPAL]]),"")</f>
        <v>44352.907870633921</v>
      </c>
    </row>
    <row r="237" spans="2:12" ht="16">
      <c r="B237" s="11">
        <f>IF(LoanIsGood,IF(ROW()-ROW(PaymentSchedule[[#Headers],[PMT NO]])&gt;ScheduledNumberOfPayments,"",ROW()-ROW(PaymentSchedule[[#Headers],[PMT NO]])),"")</f>
        <v>225</v>
      </c>
      <c r="C237" s="12">
        <f>IF(PaymentSchedule[[#This Row],[PMT NO]]&lt;&gt;"",EOMONTH(LoanStartDate,ROW(PaymentSchedule[[#This Row],[PMT NO]])-ROW(PaymentSchedule[[#Headers],[PMT NO]])-2)+DAY(LoanStartDate),"")</f>
        <v>51745</v>
      </c>
      <c r="D237" s="13">
        <f>IF(PaymentSchedule[[#This Row],[PMT NO]]&lt;&gt;"",IF(ROW()-ROW(PaymentSchedule[[#Headers],[BEGINNING BALANCE]])=1,LoanAmount,INDEX(PaymentSchedule[ENDING BALANCE],ROW()-ROW(PaymentSchedule[[#Headers],[BEGINNING BALANCE]])-1)),"")</f>
        <v>55647.092129366101</v>
      </c>
      <c r="E237" s="13">
        <f>IF(PaymentSchedule[[#This Row],[PMT NO]]&lt;&gt;"",ScheduledPayment,"")</f>
        <v>536.82162301213907</v>
      </c>
      <c r="F23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37" s="13">
        <f>IF(PaymentSchedule[[#This Row],[PMT NO]]&lt;&gt;"",PaymentSchedule[[#This Row],[TOTAL PAYMENT]]-PaymentSchedule[[#This Row],[INTEREST]],"")</f>
        <v>304.95873913978028</v>
      </c>
      <c r="I237" s="13">
        <f>IF(PaymentSchedule[[#This Row],[PMT NO]]&lt;&gt;"",PaymentSchedule[[#This Row],[BEGINNING BALANCE]]*(InterestRate/PaymentsPerYear),"")</f>
        <v>231.86288387235876</v>
      </c>
      <c r="J23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55342.133390226321</v>
      </c>
      <c r="K237" s="13">
        <f>IF(PaymentSchedule[[#This Row],[PMT NO]]&lt;&gt;"",SUM(INDEX(PaymentSchedule[INTEREST],1,1):PaymentSchedule[[#This Row],[INTEREST]]),"")</f>
        <v>76126.998567957562</v>
      </c>
      <c r="L237" s="14">
        <f>IF(PaymentSchedule[[#This Row],[PMT NO]]&lt;&gt;"",SUM(INDEX(PaymentSchedule[PRINCIPAL],1,1):PaymentSchedule[[#This Row],[PRINCIPAL]]),"")</f>
        <v>44657.8666097737</v>
      </c>
    </row>
    <row r="238" spans="2:12" ht="16">
      <c r="B238" s="11">
        <f>IF(LoanIsGood,IF(ROW()-ROW(PaymentSchedule[[#Headers],[PMT NO]])&gt;ScheduledNumberOfPayments,"",ROW()-ROW(PaymentSchedule[[#Headers],[PMT NO]])),"")</f>
        <v>226</v>
      </c>
      <c r="C238" s="12">
        <f>IF(PaymentSchedule[[#This Row],[PMT NO]]&lt;&gt;"",EOMONTH(LoanStartDate,ROW(PaymentSchedule[[#This Row],[PMT NO]])-ROW(PaymentSchedule[[#Headers],[PMT NO]])-2)+DAY(LoanStartDate),"")</f>
        <v>51775</v>
      </c>
      <c r="D238" s="13">
        <f>IF(PaymentSchedule[[#This Row],[PMT NO]]&lt;&gt;"",IF(ROW()-ROW(PaymentSchedule[[#Headers],[BEGINNING BALANCE]])=1,LoanAmount,INDEX(PaymentSchedule[ENDING BALANCE],ROW()-ROW(PaymentSchedule[[#Headers],[BEGINNING BALANCE]])-1)),"")</f>
        <v>55342.133390226321</v>
      </c>
      <c r="E238" s="13">
        <f>IF(PaymentSchedule[[#This Row],[PMT NO]]&lt;&gt;"",ScheduledPayment,"")</f>
        <v>536.82162301213907</v>
      </c>
      <c r="F23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38" s="13">
        <f>IF(PaymentSchedule[[#This Row],[PMT NO]]&lt;&gt;"",PaymentSchedule[[#This Row],[TOTAL PAYMENT]]-PaymentSchedule[[#This Row],[INTEREST]],"")</f>
        <v>306.22940055286273</v>
      </c>
      <c r="I238" s="13">
        <f>IF(PaymentSchedule[[#This Row],[PMT NO]]&lt;&gt;"",PaymentSchedule[[#This Row],[BEGINNING BALANCE]]*(InterestRate/PaymentsPerYear),"")</f>
        <v>230.59222245927634</v>
      </c>
      <c r="J23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55035.903989673461</v>
      </c>
      <c r="K238" s="13">
        <f>IF(PaymentSchedule[[#This Row],[PMT NO]]&lt;&gt;"",SUM(INDEX(PaymentSchedule[INTEREST],1,1):PaymentSchedule[[#This Row],[INTEREST]]),"")</f>
        <v>76357.590790416842</v>
      </c>
      <c r="L238" s="14">
        <f>IF(PaymentSchedule[[#This Row],[PMT NO]]&lt;&gt;"",SUM(INDEX(PaymentSchedule[PRINCIPAL],1,1):PaymentSchedule[[#This Row],[PRINCIPAL]]),"")</f>
        <v>44964.096010326561</v>
      </c>
    </row>
    <row r="239" spans="2:12" ht="16">
      <c r="B239" s="11">
        <f>IF(LoanIsGood,IF(ROW()-ROW(PaymentSchedule[[#Headers],[PMT NO]])&gt;ScheduledNumberOfPayments,"",ROW()-ROW(PaymentSchedule[[#Headers],[PMT NO]])),"")</f>
        <v>227</v>
      </c>
      <c r="C239" s="12">
        <f>IF(PaymentSchedule[[#This Row],[PMT NO]]&lt;&gt;"",EOMONTH(LoanStartDate,ROW(PaymentSchedule[[#This Row],[PMT NO]])-ROW(PaymentSchedule[[#Headers],[PMT NO]])-2)+DAY(LoanStartDate),"")</f>
        <v>51806</v>
      </c>
      <c r="D239" s="13">
        <f>IF(PaymentSchedule[[#This Row],[PMT NO]]&lt;&gt;"",IF(ROW()-ROW(PaymentSchedule[[#Headers],[BEGINNING BALANCE]])=1,LoanAmount,INDEX(PaymentSchedule[ENDING BALANCE],ROW()-ROW(PaymentSchedule[[#Headers],[BEGINNING BALANCE]])-1)),"")</f>
        <v>55035.903989673461</v>
      </c>
      <c r="E239" s="13">
        <f>IF(PaymentSchedule[[#This Row],[PMT NO]]&lt;&gt;"",ScheduledPayment,"")</f>
        <v>536.82162301213907</v>
      </c>
      <c r="F23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39" s="13">
        <f>IF(PaymentSchedule[[#This Row],[PMT NO]]&lt;&gt;"",PaymentSchedule[[#This Row],[TOTAL PAYMENT]]-PaymentSchedule[[#This Row],[INTEREST]],"")</f>
        <v>307.50535638849965</v>
      </c>
      <c r="I239" s="13">
        <f>IF(PaymentSchedule[[#This Row],[PMT NO]]&lt;&gt;"",PaymentSchedule[[#This Row],[BEGINNING BALANCE]]*(InterestRate/PaymentsPerYear),"")</f>
        <v>229.31626662363942</v>
      </c>
      <c r="J23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54728.39863328496</v>
      </c>
      <c r="K239" s="13">
        <f>IF(PaymentSchedule[[#This Row],[PMT NO]]&lt;&gt;"",SUM(INDEX(PaymentSchedule[INTEREST],1,1):PaymentSchedule[[#This Row],[INTEREST]]),"")</f>
        <v>76586.907057040487</v>
      </c>
      <c r="L239" s="14">
        <f>IF(PaymentSchedule[[#This Row],[PMT NO]]&lt;&gt;"",SUM(INDEX(PaymentSchedule[PRINCIPAL],1,1):PaymentSchedule[[#This Row],[PRINCIPAL]]),"")</f>
        <v>45271.601366715062</v>
      </c>
    </row>
    <row r="240" spans="2:12" ht="16">
      <c r="B240" s="11">
        <f>IF(LoanIsGood,IF(ROW()-ROW(PaymentSchedule[[#Headers],[PMT NO]])&gt;ScheduledNumberOfPayments,"",ROW()-ROW(PaymentSchedule[[#Headers],[PMT NO]])),"")</f>
        <v>228</v>
      </c>
      <c r="C240" s="12">
        <f>IF(PaymentSchedule[[#This Row],[PMT NO]]&lt;&gt;"",EOMONTH(LoanStartDate,ROW(PaymentSchedule[[#This Row],[PMT NO]])-ROW(PaymentSchedule[[#Headers],[PMT NO]])-2)+DAY(LoanStartDate),"")</f>
        <v>51836</v>
      </c>
      <c r="D240" s="13">
        <f>IF(PaymentSchedule[[#This Row],[PMT NO]]&lt;&gt;"",IF(ROW()-ROW(PaymentSchedule[[#Headers],[BEGINNING BALANCE]])=1,LoanAmount,INDEX(PaymentSchedule[ENDING BALANCE],ROW()-ROW(PaymentSchedule[[#Headers],[BEGINNING BALANCE]])-1)),"")</f>
        <v>54728.39863328496</v>
      </c>
      <c r="E240" s="13">
        <f>IF(PaymentSchedule[[#This Row],[PMT NO]]&lt;&gt;"",ScheduledPayment,"")</f>
        <v>536.82162301213907</v>
      </c>
      <c r="F24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40" s="13">
        <f>IF(PaymentSchedule[[#This Row],[PMT NO]]&lt;&gt;"",PaymentSchedule[[#This Row],[TOTAL PAYMENT]]-PaymentSchedule[[#This Row],[INTEREST]],"")</f>
        <v>308.78662870678511</v>
      </c>
      <c r="I240" s="13">
        <f>IF(PaymentSchedule[[#This Row],[PMT NO]]&lt;&gt;"",PaymentSchedule[[#This Row],[BEGINNING BALANCE]]*(InterestRate/PaymentsPerYear),"")</f>
        <v>228.03499430535399</v>
      </c>
      <c r="J24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54419.612004578172</v>
      </c>
      <c r="K240" s="13">
        <f>IF(PaymentSchedule[[#This Row],[PMT NO]]&lt;&gt;"",SUM(INDEX(PaymentSchedule[INTEREST],1,1):PaymentSchedule[[#This Row],[INTEREST]]),"")</f>
        <v>76814.942051345846</v>
      </c>
      <c r="L240" s="14">
        <f>IF(PaymentSchedule[[#This Row],[PMT NO]]&lt;&gt;"",SUM(INDEX(PaymentSchedule[PRINCIPAL],1,1):PaymentSchedule[[#This Row],[PRINCIPAL]]),"")</f>
        <v>45580.38799542185</v>
      </c>
    </row>
    <row r="241" spans="2:12" ht="16">
      <c r="B241" s="11">
        <f>IF(LoanIsGood,IF(ROW()-ROW(PaymentSchedule[[#Headers],[PMT NO]])&gt;ScheduledNumberOfPayments,"",ROW()-ROW(PaymentSchedule[[#Headers],[PMT NO]])),"")</f>
        <v>229</v>
      </c>
      <c r="C241" s="12">
        <f>IF(PaymentSchedule[[#This Row],[PMT NO]]&lt;&gt;"",EOMONTH(LoanStartDate,ROW(PaymentSchedule[[#This Row],[PMT NO]])-ROW(PaymentSchedule[[#Headers],[PMT NO]])-2)+DAY(LoanStartDate),"")</f>
        <v>51867</v>
      </c>
      <c r="D241" s="13">
        <f>IF(PaymentSchedule[[#This Row],[PMT NO]]&lt;&gt;"",IF(ROW()-ROW(PaymentSchedule[[#Headers],[BEGINNING BALANCE]])=1,LoanAmount,INDEX(PaymentSchedule[ENDING BALANCE],ROW()-ROW(PaymentSchedule[[#Headers],[BEGINNING BALANCE]])-1)),"")</f>
        <v>54419.612004578172</v>
      </c>
      <c r="E241" s="13">
        <f>IF(PaymentSchedule[[#This Row],[PMT NO]]&lt;&gt;"",ScheduledPayment,"")</f>
        <v>536.82162301213907</v>
      </c>
      <c r="F24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41" s="13">
        <f>IF(PaymentSchedule[[#This Row],[PMT NO]]&lt;&gt;"",PaymentSchedule[[#This Row],[TOTAL PAYMENT]]-PaymentSchedule[[#This Row],[INTEREST]],"")</f>
        <v>310.07323965973001</v>
      </c>
      <c r="I241" s="13">
        <f>IF(PaymentSchedule[[#This Row],[PMT NO]]&lt;&gt;"",PaymentSchedule[[#This Row],[BEGINNING BALANCE]]*(InterestRate/PaymentsPerYear),"")</f>
        <v>226.74838335240904</v>
      </c>
      <c r="J24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54109.538764918441</v>
      </c>
      <c r="K241" s="13">
        <f>IF(PaymentSchedule[[#This Row],[PMT NO]]&lt;&gt;"",SUM(INDEX(PaymentSchedule[INTEREST],1,1):PaymentSchedule[[#This Row],[INTEREST]]),"")</f>
        <v>77041.690434698248</v>
      </c>
      <c r="L241" s="14">
        <f>IF(PaymentSchedule[[#This Row],[PMT NO]]&lt;&gt;"",SUM(INDEX(PaymentSchedule[PRINCIPAL],1,1):PaymentSchedule[[#This Row],[PRINCIPAL]]),"")</f>
        <v>45890.461235081581</v>
      </c>
    </row>
    <row r="242" spans="2:12" ht="16">
      <c r="B242" s="11">
        <f>IF(LoanIsGood,IF(ROW()-ROW(PaymentSchedule[[#Headers],[PMT NO]])&gt;ScheduledNumberOfPayments,"",ROW()-ROW(PaymentSchedule[[#Headers],[PMT NO]])),"")</f>
        <v>230</v>
      </c>
      <c r="C242" s="12">
        <f>IF(PaymentSchedule[[#This Row],[PMT NO]]&lt;&gt;"",EOMONTH(LoanStartDate,ROW(PaymentSchedule[[#This Row],[PMT NO]])-ROW(PaymentSchedule[[#Headers],[PMT NO]])-2)+DAY(LoanStartDate),"")</f>
        <v>51898</v>
      </c>
      <c r="D242" s="13">
        <f>IF(PaymentSchedule[[#This Row],[PMT NO]]&lt;&gt;"",IF(ROW()-ROW(PaymentSchedule[[#Headers],[BEGINNING BALANCE]])=1,LoanAmount,INDEX(PaymentSchedule[ENDING BALANCE],ROW()-ROW(PaymentSchedule[[#Headers],[BEGINNING BALANCE]])-1)),"")</f>
        <v>54109.538764918441</v>
      </c>
      <c r="E242" s="13">
        <f>IF(PaymentSchedule[[#This Row],[PMT NO]]&lt;&gt;"",ScheduledPayment,"")</f>
        <v>536.82162301213907</v>
      </c>
      <c r="F24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42" s="13">
        <f>IF(PaymentSchedule[[#This Row],[PMT NO]]&lt;&gt;"",PaymentSchedule[[#This Row],[TOTAL PAYMENT]]-PaymentSchedule[[#This Row],[INTEREST]],"")</f>
        <v>311.3652114916456</v>
      </c>
      <c r="I242" s="13">
        <f>IF(PaymentSchedule[[#This Row],[PMT NO]]&lt;&gt;"",PaymentSchedule[[#This Row],[BEGINNING BALANCE]]*(InterestRate/PaymentsPerYear),"")</f>
        <v>225.4564115204935</v>
      </c>
      <c r="J24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53798.173553426794</v>
      </c>
      <c r="K242" s="13">
        <f>IF(PaymentSchedule[[#This Row],[PMT NO]]&lt;&gt;"",SUM(INDEX(PaymentSchedule[INTEREST],1,1):PaymentSchedule[[#This Row],[INTEREST]]),"")</f>
        <v>77267.146846218748</v>
      </c>
      <c r="L242" s="14">
        <f>IF(PaymentSchedule[[#This Row],[PMT NO]]&lt;&gt;"",SUM(INDEX(PaymentSchedule[PRINCIPAL],1,1):PaymentSchedule[[#This Row],[PRINCIPAL]]),"")</f>
        <v>46201.826446573228</v>
      </c>
    </row>
    <row r="243" spans="2:12" ht="16">
      <c r="B243" s="11">
        <f>IF(LoanIsGood,IF(ROW()-ROW(PaymentSchedule[[#Headers],[PMT NO]])&gt;ScheduledNumberOfPayments,"",ROW()-ROW(PaymentSchedule[[#Headers],[PMT NO]])),"")</f>
        <v>231</v>
      </c>
      <c r="C243" s="12">
        <f>IF(PaymentSchedule[[#This Row],[PMT NO]]&lt;&gt;"",EOMONTH(LoanStartDate,ROW(PaymentSchedule[[#This Row],[PMT NO]])-ROW(PaymentSchedule[[#Headers],[PMT NO]])-2)+DAY(LoanStartDate),"")</f>
        <v>51926</v>
      </c>
      <c r="D243" s="13">
        <f>IF(PaymentSchedule[[#This Row],[PMT NO]]&lt;&gt;"",IF(ROW()-ROW(PaymentSchedule[[#Headers],[BEGINNING BALANCE]])=1,LoanAmount,INDEX(PaymentSchedule[ENDING BALANCE],ROW()-ROW(PaymentSchedule[[#Headers],[BEGINNING BALANCE]])-1)),"")</f>
        <v>53798.173553426794</v>
      </c>
      <c r="E243" s="13">
        <f>IF(PaymentSchedule[[#This Row],[PMT NO]]&lt;&gt;"",ScheduledPayment,"")</f>
        <v>536.82162301213907</v>
      </c>
      <c r="F24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43" s="13">
        <f>IF(PaymentSchedule[[#This Row],[PMT NO]]&lt;&gt;"",PaymentSchedule[[#This Row],[TOTAL PAYMENT]]-PaymentSchedule[[#This Row],[INTEREST]],"")</f>
        <v>312.66256653952746</v>
      </c>
      <c r="I243" s="13">
        <f>IF(PaymentSchedule[[#This Row],[PMT NO]]&lt;&gt;"",PaymentSchedule[[#This Row],[BEGINNING BALANCE]]*(InterestRate/PaymentsPerYear),"")</f>
        <v>224.15905647261164</v>
      </c>
      <c r="J24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53485.510986887268</v>
      </c>
      <c r="K243" s="13">
        <f>IF(PaymentSchedule[[#This Row],[PMT NO]]&lt;&gt;"",SUM(INDEX(PaymentSchedule[INTEREST],1,1):PaymentSchedule[[#This Row],[INTEREST]]),"")</f>
        <v>77491.305902691354</v>
      </c>
      <c r="L243" s="14">
        <f>IF(PaymentSchedule[[#This Row],[PMT NO]]&lt;&gt;"",SUM(INDEX(PaymentSchedule[PRINCIPAL],1,1):PaymentSchedule[[#This Row],[PRINCIPAL]]),"")</f>
        <v>46514.489013112754</v>
      </c>
    </row>
    <row r="244" spans="2:12" ht="16">
      <c r="B244" s="11">
        <f>IF(LoanIsGood,IF(ROW()-ROW(PaymentSchedule[[#Headers],[PMT NO]])&gt;ScheduledNumberOfPayments,"",ROW()-ROW(PaymentSchedule[[#Headers],[PMT NO]])),"")</f>
        <v>232</v>
      </c>
      <c r="C244" s="12">
        <f>IF(PaymentSchedule[[#This Row],[PMT NO]]&lt;&gt;"",EOMONTH(LoanStartDate,ROW(PaymentSchedule[[#This Row],[PMT NO]])-ROW(PaymentSchedule[[#Headers],[PMT NO]])-2)+DAY(LoanStartDate),"")</f>
        <v>51957</v>
      </c>
      <c r="D244" s="13">
        <f>IF(PaymentSchedule[[#This Row],[PMT NO]]&lt;&gt;"",IF(ROW()-ROW(PaymentSchedule[[#Headers],[BEGINNING BALANCE]])=1,LoanAmount,INDEX(PaymentSchedule[ENDING BALANCE],ROW()-ROW(PaymentSchedule[[#Headers],[BEGINNING BALANCE]])-1)),"")</f>
        <v>53485.510986887268</v>
      </c>
      <c r="E244" s="13">
        <f>IF(PaymentSchedule[[#This Row],[PMT NO]]&lt;&gt;"",ScheduledPayment,"")</f>
        <v>536.82162301213907</v>
      </c>
      <c r="F24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44" s="13">
        <f>IF(PaymentSchedule[[#This Row],[PMT NO]]&lt;&gt;"",PaymentSchedule[[#This Row],[TOTAL PAYMENT]]-PaymentSchedule[[#This Row],[INTEREST]],"")</f>
        <v>313.96532723344217</v>
      </c>
      <c r="I244" s="13">
        <f>IF(PaymentSchedule[[#This Row],[PMT NO]]&lt;&gt;"",PaymentSchedule[[#This Row],[BEGINNING BALANCE]]*(InterestRate/PaymentsPerYear),"")</f>
        <v>222.85629577869693</v>
      </c>
      <c r="J24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53171.545659653828</v>
      </c>
      <c r="K244" s="13">
        <f>IF(PaymentSchedule[[#This Row],[PMT NO]]&lt;&gt;"",SUM(INDEX(PaymentSchedule[INTEREST],1,1):PaymentSchedule[[#This Row],[INTEREST]]),"")</f>
        <v>77714.162198470047</v>
      </c>
      <c r="L244" s="14">
        <f>IF(PaymentSchedule[[#This Row],[PMT NO]]&lt;&gt;"",SUM(INDEX(PaymentSchedule[PRINCIPAL],1,1):PaymentSchedule[[#This Row],[PRINCIPAL]]),"")</f>
        <v>46828.454340346194</v>
      </c>
    </row>
    <row r="245" spans="2:12" ht="16">
      <c r="B245" s="11">
        <f>IF(LoanIsGood,IF(ROW()-ROW(PaymentSchedule[[#Headers],[PMT NO]])&gt;ScheduledNumberOfPayments,"",ROW()-ROW(PaymentSchedule[[#Headers],[PMT NO]])),"")</f>
        <v>233</v>
      </c>
      <c r="C245" s="12">
        <f>IF(PaymentSchedule[[#This Row],[PMT NO]]&lt;&gt;"",EOMONTH(LoanStartDate,ROW(PaymentSchedule[[#This Row],[PMT NO]])-ROW(PaymentSchedule[[#Headers],[PMT NO]])-2)+DAY(LoanStartDate),"")</f>
        <v>51987</v>
      </c>
      <c r="D245" s="13">
        <f>IF(PaymentSchedule[[#This Row],[PMT NO]]&lt;&gt;"",IF(ROW()-ROW(PaymentSchedule[[#Headers],[BEGINNING BALANCE]])=1,LoanAmount,INDEX(PaymentSchedule[ENDING BALANCE],ROW()-ROW(PaymentSchedule[[#Headers],[BEGINNING BALANCE]])-1)),"")</f>
        <v>53171.545659653828</v>
      </c>
      <c r="E245" s="13">
        <f>IF(PaymentSchedule[[#This Row],[PMT NO]]&lt;&gt;"",ScheduledPayment,"")</f>
        <v>536.82162301213907</v>
      </c>
      <c r="F24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45" s="13">
        <f>IF(PaymentSchedule[[#This Row],[PMT NO]]&lt;&gt;"",PaymentSchedule[[#This Row],[TOTAL PAYMENT]]-PaymentSchedule[[#This Row],[INTEREST]],"")</f>
        <v>315.27351609691482</v>
      </c>
      <c r="I245" s="13">
        <f>IF(PaymentSchedule[[#This Row],[PMT NO]]&lt;&gt;"",PaymentSchedule[[#This Row],[BEGINNING BALANCE]]*(InterestRate/PaymentsPerYear),"")</f>
        <v>221.54810691522428</v>
      </c>
      <c r="J24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52856.272143556911</v>
      </c>
      <c r="K245" s="13">
        <f>IF(PaymentSchedule[[#This Row],[PMT NO]]&lt;&gt;"",SUM(INDEX(PaymentSchedule[INTEREST],1,1):PaymentSchedule[[#This Row],[INTEREST]]),"")</f>
        <v>77935.710305385277</v>
      </c>
      <c r="L245" s="14">
        <f>IF(PaymentSchedule[[#This Row],[PMT NO]]&lt;&gt;"",SUM(INDEX(PaymentSchedule[PRINCIPAL],1,1):PaymentSchedule[[#This Row],[PRINCIPAL]]),"")</f>
        <v>47143.727856443111</v>
      </c>
    </row>
    <row r="246" spans="2:12" ht="16">
      <c r="B246" s="11">
        <f>IF(LoanIsGood,IF(ROW()-ROW(PaymentSchedule[[#Headers],[PMT NO]])&gt;ScheduledNumberOfPayments,"",ROW()-ROW(PaymentSchedule[[#Headers],[PMT NO]])),"")</f>
        <v>234</v>
      </c>
      <c r="C246" s="12">
        <f>IF(PaymentSchedule[[#This Row],[PMT NO]]&lt;&gt;"",EOMONTH(LoanStartDate,ROW(PaymentSchedule[[#This Row],[PMT NO]])-ROW(PaymentSchedule[[#Headers],[PMT NO]])-2)+DAY(LoanStartDate),"")</f>
        <v>52018</v>
      </c>
      <c r="D246" s="13">
        <f>IF(PaymentSchedule[[#This Row],[PMT NO]]&lt;&gt;"",IF(ROW()-ROW(PaymentSchedule[[#Headers],[BEGINNING BALANCE]])=1,LoanAmount,INDEX(PaymentSchedule[ENDING BALANCE],ROW()-ROW(PaymentSchedule[[#Headers],[BEGINNING BALANCE]])-1)),"")</f>
        <v>52856.272143556911</v>
      </c>
      <c r="E246" s="13">
        <f>IF(PaymentSchedule[[#This Row],[PMT NO]]&lt;&gt;"",ScheduledPayment,"")</f>
        <v>536.82162301213907</v>
      </c>
      <c r="F24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46" s="13">
        <f>IF(PaymentSchedule[[#This Row],[PMT NO]]&lt;&gt;"",PaymentSchedule[[#This Row],[TOTAL PAYMENT]]-PaymentSchedule[[#This Row],[INTEREST]],"")</f>
        <v>316.5871557473186</v>
      </c>
      <c r="I246" s="13">
        <f>IF(PaymentSchedule[[#This Row],[PMT NO]]&lt;&gt;"",PaymentSchedule[[#This Row],[BEGINNING BALANCE]]*(InterestRate/PaymentsPerYear),"")</f>
        <v>220.23446726482047</v>
      </c>
      <c r="J24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52539.684987809589</v>
      </c>
      <c r="K246" s="13">
        <f>IF(PaymentSchedule[[#This Row],[PMT NO]]&lt;&gt;"",SUM(INDEX(PaymentSchedule[INTEREST],1,1):PaymentSchedule[[#This Row],[INTEREST]]),"")</f>
        <v>78155.944772650095</v>
      </c>
      <c r="L246" s="14">
        <f>IF(PaymentSchedule[[#This Row],[PMT NO]]&lt;&gt;"",SUM(INDEX(PaymentSchedule[PRINCIPAL],1,1):PaymentSchedule[[#This Row],[PRINCIPAL]]),"")</f>
        <v>47460.315012190433</v>
      </c>
    </row>
    <row r="247" spans="2:12" ht="16">
      <c r="B247" s="11">
        <f>IF(LoanIsGood,IF(ROW()-ROW(PaymentSchedule[[#Headers],[PMT NO]])&gt;ScheduledNumberOfPayments,"",ROW()-ROW(PaymentSchedule[[#Headers],[PMT NO]])),"")</f>
        <v>235</v>
      </c>
      <c r="C247" s="12">
        <f>IF(PaymentSchedule[[#This Row],[PMT NO]]&lt;&gt;"",EOMONTH(LoanStartDate,ROW(PaymentSchedule[[#This Row],[PMT NO]])-ROW(PaymentSchedule[[#Headers],[PMT NO]])-2)+DAY(LoanStartDate),"")</f>
        <v>52048</v>
      </c>
      <c r="D247" s="13">
        <f>IF(PaymentSchedule[[#This Row],[PMT NO]]&lt;&gt;"",IF(ROW()-ROW(PaymentSchedule[[#Headers],[BEGINNING BALANCE]])=1,LoanAmount,INDEX(PaymentSchedule[ENDING BALANCE],ROW()-ROW(PaymentSchedule[[#Headers],[BEGINNING BALANCE]])-1)),"")</f>
        <v>52539.684987809589</v>
      </c>
      <c r="E247" s="13">
        <f>IF(PaymentSchedule[[#This Row],[PMT NO]]&lt;&gt;"",ScheduledPayment,"")</f>
        <v>536.82162301213907</v>
      </c>
      <c r="F24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47" s="13">
        <f>IF(PaymentSchedule[[#This Row],[PMT NO]]&lt;&gt;"",PaymentSchedule[[#This Row],[TOTAL PAYMENT]]-PaymentSchedule[[#This Row],[INTEREST]],"")</f>
        <v>317.90626889626583</v>
      </c>
      <c r="I247" s="13">
        <f>IF(PaymentSchedule[[#This Row],[PMT NO]]&lt;&gt;"",PaymentSchedule[[#This Row],[BEGINNING BALANCE]]*(InterestRate/PaymentsPerYear),"")</f>
        <v>218.91535411587327</v>
      </c>
      <c r="J24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52221.778718913323</v>
      </c>
      <c r="K247" s="13">
        <f>IF(PaymentSchedule[[#This Row],[PMT NO]]&lt;&gt;"",SUM(INDEX(PaymentSchedule[INTEREST],1,1):PaymentSchedule[[#This Row],[INTEREST]]),"")</f>
        <v>78374.860126765969</v>
      </c>
      <c r="L247" s="14">
        <f>IF(PaymentSchedule[[#This Row],[PMT NO]]&lt;&gt;"",SUM(INDEX(PaymentSchedule[PRINCIPAL],1,1):PaymentSchedule[[#This Row],[PRINCIPAL]]),"")</f>
        <v>47778.221281086699</v>
      </c>
    </row>
    <row r="248" spans="2:12" ht="16">
      <c r="B248" s="11">
        <f>IF(LoanIsGood,IF(ROW()-ROW(PaymentSchedule[[#Headers],[PMT NO]])&gt;ScheduledNumberOfPayments,"",ROW()-ROW(PaymentSchedule[[#Headers],[PMT NO]])),"")</f>
        <v>236</v>
      </c>
      <c r="C248" s="12">
        <f>IF(PaymentSchedule[[#This Row],[PMT NO]]&lt;&gt;"",EOMONTH(LoanStartDate,ROW(PaymentSchedule[[#This Row],[PMT NO]])-ROW(PaymentSchedule[[#Headers],[PMT NO]])-2)+DAY(LoanStartDate),"")</f>
        <v>52079</v>
      </c>
      <c r="D248" s="13">
        <f>IF(PaymentSchedule[[#This Row],[PMT NO]]&lt;&gt;"",IF(ROW()-ROW(PaymentSchedule[[#Headers],[BEGINNING BALANCE]])=1,LoanAmount,INDEX(PaymentSchedule[ENDING BALANCE],ROW()-ROW(PaymentSchedule[[#Headers],[BEGINNING BALANCE]])-1)),"")</f>
        <v>52221.778718913323</v>
      </c>
      <c r="E248" s="13">
        <f>IF(PaymentSchedule[[#This Row],[PMT NO]]&lt;&gt;"",ScheduledPayment,"")</f>
        <v>536.82162301213907</v>
      </c>
      <c r="F24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48" s="13">
        <f>IF(PaymentSchedule[[#This Row],[PMT NO]]&lt;&gt;"",PaymentSchedule[[#This Row],[TOTAL PAYMENT]]-PaymentSchedule[[#This Row],[INTEREST]],"")</f>
        <v>319.23087835000024</v>
      </c>
      <c r="I248" s="13">
        <f>IF(PaymentSchedule[[#This Row],[PMT NO]]&lt;&gt;"",PaymentSchedule[[#This Row],[BEGINNING BALANCE]]*(InterestRate/PaymentsPerYear),"")</f>
        <v>217.59074466213883</v>
      </c>
      <c r="J24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51902.547840563326</v>
      </c>
      <c r="K248" s="13">
        <f>IF(PaymentSchedule[[#This Row],[PMT NO]]&lt;&gt;"",SUM(INDEX(PaymentSchedule[INTEREST],1,1):PaymentSchedule[[#This Row],[INTEREST]]),"")</f>
        <v>78592.450871428111</v>
      </c>
      <c r="L248" s="14">
        <f>IF(PaymentSchedule[[#This Row],[PMT NO]]&lt;&gt;"",SUM(INDEX(PaymentSchedule[PRINCIPAL],1,1):PaymentSchedule[[#This Row],[PRINCIPAL]]),"")</f>
        <v>48097.452159436696</v>
      </c>
    </row>
    <row r="249" spans="2:12" ht="16">
      <c r="B249" s="11">
        <f>IF(LoanIsGood,IF(ROW()-ROW(PaymentSchedule[[#Headers],[PMT NO]])&gt;ScheduledNumberOfPayments,"",ROW()-ROW(PaymentSchedule[[#Headers],[PMT NO]])),"")</f>
        <v>237</v>
      </c>
      <c r="C249" s="12">
        <f>IF(PaymentSchedule[[#This Row],[PMT NO]]&lt;&gt;"",EOMONTH(LoanStartDate,ROW(PaymentSchedule[[#This Row],[PMT NO]])-ROW(PaymentSchedule[[#Headers],[PMT NO]])-2)+DAY(LoanStartDate),"")</f>
        <v>52110</v>
      </c>
      <c r="D249" s="13">
        <f>IF(PaymentSchedule[[#This Row],[PMT NO]]&lt;&gt;"",IF(ROW()-ROW(PaymentSchedule[[#Headers],[BEGINNING BALANCE]])=1,LoanAmount,INDEX(PaymentSchedule[ENDING BALANCE],ROW()-ROW(PaymentSchedule[[#Headers],[BEGINNING BALANCE]])-1)),"")</f>
        <v>51902.547840563326</v>
      </c>
      <c r="E249" s="13">
        <f>IF(PaymentSchedule[[#This Row],[PMT NO]]&lt;&gt;"",ScheduledPayment,"")</f>
        <v>536.82162301213907</v>
      </c>
      <c r="F24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4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49" s="13">
        <f>IF(PaymentSchedule[[#This Row],[PMT NO]]&lt;&gt;"",PaymentSchedule[[#This Row],[TOTAL PAYMENT]]-PaymentSchedule[[#This Row],[INTEREST]],"")</f>
        <v>320.56100700979187</v>
      </c>
      <c r="I249" s="13">
        <f>IF(PaymentSchedule[[#This Row],[PMT NO]]&lt;&gt;"",PaymentSchedule[[#This Row],[BEGINNING BALANCE]]*(InterestRate/PaymentsPerYear),"")</f>
        <v>216.26061600234718</v>
      </c>
      <c r="J24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51581.986833553536</v>
      </c>
      <c r="K249" s="13">
        <f>IF(PaymentSchedule[[#This Row],[PMT NO]]&lt;&gt;"",SUM(INDEX(PaymentSchedule[INTEREST],1,1):PaymentSchedule[[#This Row],[INTEREST]]),"")</f>
        <v>78808.711487430453</v>
      </c>
      <c r="L249" s="14">
        <f>IF(PaymentSchedule[[#This Row],[PMT NO]]&lt;&gt;"",SUM(INDEX(PaymentSchedule[PRINCIPAL],1,1):PaymentSchedule[[#This Row],[PRINCIPAL]]),"")</f>
        <v>48418.013166446486</v>
      </c>
    </row>
    <row r="250" spans="2:12" ht="16">
      <c r="B250" s="11">
        <f>IF(LoanIsGood,IF(ROW()-ROW(PaymentSchedule[[#Headers],[PMT NO]])&gt;ScheduledNumberOfPayments,"",ROW()-ROW(PaymentSchedule[[#Headers],[PMT NO]])),"")</f>
        <v>238</v>
      </c>
      <c r="C250" s="12">
        <f>IF(PaymentSchedule[[#This Row],[PMT NO]]&lt;&gt;"",EOMONTH(LoanStartDate,ROW(PaymentSchedule[[#This Row],[PMT NO]])-ROW(PaymentSchedule[[#Headers],[PMT NO]])-2)+DAY(LoanStartDate),"")</f>
        <v>52140</v>
      </c>
      <c r="D250" s="13">
        <f>IF(PaymentSchedule[[#This Row],[PMT NO]]&lt;&gt;"",IF(ROW()-ROW(PaymentSchedule[[#Headers],[BEGINNING BALANCE]])=1,LoanAmount,INDEX(PaymentSchedule[ENDING BALANCE],ROW()-ROW(PaymentSchedule[[#Headers],[BEGINNING BALANCE]])-1)),"")</f>
        <v>51581.986833553536</v>
      </c>
      <c r="E250" s="13">
        <f>IF(PaymentSchedule[[#This Row],[PMT NO]]&lt;&gt;"",ScheduledPayment,"")</f>
        <v>536.82162301213907</v>
      </c>
      <c r="F25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50" s="13">
        <f>IF(PaymentSchedule[[#This Row],[PMT NO]]&lt;&gt;"",PaymentSchedule[[#This Row],[TOTAL PAYMENT]]-PaymentSchedule[[#This Row],[INTEREST]],"")</f>
        <v>321.8966778723327</v>
      </c>
      <c r="I250" s="13">
        <f>IF(PaymentSchedule[[#This Row],[PMT NO]]&lt;&gt;"",PaymentSchedule[[#This Row],[BEGINNING BALANCE]]*(InterestRate/PaymentsPerYear),"")</f>
        <v>214.9249451398064</v>
      </c>
      <c r="J25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51260.090155681202</v>
      </c>
      <c r="K250" s="13">
        <f>IF(PaymentSchedule[[#This Row],[PMT NO]]&lt;&gt;"",SUM(INDEX(PaymentSchedule[INTEREST],1,1):PaymentSchedule[[#This Row],[INTEREST]]),"")</f>
        <v>79023.63643257026</v>
      </c>
      <c r="L250" s="14">
        <f>IF(PaymentSchedule[[#This Row],[PMT NO]]&lt;&gt;"",SUM(INDEX(PaymentSchedule[PRINCIPAL],1,1):PaymentSchedule[[#This Row],[PRINCIPAL]]),"")</f>
        <v>48739.90984431882</v>
      </c>
    </row>
    <row r="251" spans="2:12" ht="16">
      <c r="B251" s="11">
        <f>IF(LoanIsGood,IF(ROW()-ROW(PaymentSchedule[[#Headers],[PMT NO]])&gt;ScheduledNumberOfPayments,"",ROW()-ROW(PaymentSchedule[[#Headers],[PMT NO]])),"")</f>
        <v>239</v>
      </c>
      <c r="C251" s="12">
        <f>IF(PaymentSchedule[[#This Row],[PMT NO]]&lt;&gt;"",EOMONTH(LoanStartDate,ROW(PaymentSchedule[[#This Row],[PMT NO]])-ROW(PaymentSchedule[[#Headers],[PMT NO]])-2)+DAY(LoanStartDate),"")</f>
        <v>52171</v>
      </c>
      <c r="D251" s="13">
        <f>IF(PaymentSchedule[[#This Row],[PMT NO]]&lt;&gt;"",IF(ROW()-ROW(PaymentSchedule[[#Headers],[BEGINNING BALANCE]])=1,LoanAmount,INDEX(PaymentSchedule[ENDING BALANCE],ROW()-ROW(PaymentSchedule[[#Headers],[BEGINNING BALANCE]])-1)),"")</f>
        <v>51260.090155681202</v>
      </c>
      <c r="E251" s="13">
        <f>IF(PaymentSchedule[[#This Row],[PMT NO]]&lt;&gt;"",ScheduledPayment,"")</f>
        <v>536.82162301213907</v>
      </c>
      <c r="F25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51" s="13">
        <f>IF(PaymentSchedule[[#This Row],[PMT NO]]&lt;&gt;"",PaymentSchedule[[#This Row],[TOTAL PAYMENT]]-PaymentSchedule[[#This Row],[INTEREST]],"")</f>
        <v>323.23791403013411</v>
      </c>
      <c r="I251" s="13">
        <f>IF(PaymentSchedule[[#This Row],[PMT NO]]&lt;&gt;"",PaymentSchedule[[#This Row],[BEGINNING BALANCE]]*(InterestRate/PaymentsPerYear),"")</f>
        <v>213.58370898200499</v>
      </c>
      <c r="J25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50936.852241651068</v>
      </c>
      <c r="K251" s="13">
        <f>IF(PaymentSchedule[[#This Row],[PMT NO]]&lt;&gt;"",SUM(INDEX(PaymentSchedule[INTEREST],1,1):PaymentSchedule[[#This Row],[INTEREST]]),"")</f>
        <v>79237.220141552258</v>
      </c>
      <c r="L251" s="14">
        <f>IF(PaymentSchedule[[#This Row],[PMT NO]]&lt;&gt;"",SUM(INDEX(PaymentSchedule[PRINCIPAL],1,1):PaymentSchedule[[#This Row],[PRINCIPAL]]),"")</f>
        <v>49063.147758348954</v>
      </c>
    </row>
    <row r="252" spans="2:12" ht="16">
      <c r="B252" s="11">
        <f>IF(LoanIsGood,IF(ROW()-ROW(PaymentSchedule[[#Headers],[PMT NO]])&gt;ScheduledNumberOfPayments,"",ROW()-ROW(PaymentSchedule[[#Headers],[PMT NO]])),"")</f>
        <v>240</v>
      </c>
      <c r="C252" s="12">
        <f>IF(PaymentSchedule[[#This Row],[PMT NO]]&lt;&gt;"",EOMONTH(LoanStartDate,ROW(PaymentSchedule[[#This Row],[PMT NO]])-ROW(PaymentSchedule[[#Headers],[PMT NO]])-2)+DAY(LoanStartDate),"")</f>
        <v>52201</v>
      </c>
      <c r="D252" s="13">
        <f>IF(PaymentSchedule[[#This Row],[PMT NO]]&lt;&gt;"",IF(ROW()-ROW(PaymentSchedule[[#Headers],[BEGINNING BALANCE]])=1,LoanAmount,INDEX(PaymentSchedule[ENDING BALANCE],ROW()-ROW(PaymentSchedule[[#Headers],[BEGINNING BALANCE]])-1)),"")</f>
        <v>50936.852241651068</v>
      </c>
      <c r="E252" s="13">
        <f>IF(PaymentSchedule[[#This Row],[PMT NO]]&lt;&gt;"",ScheduledPayment,"")</f>
        <v>536.82162301213907</v>
      </c>
      <c r="F25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52" s="13">
        <f>IF(PaymentSchedule[[#This Row],[PMT NO]]&lt;&gt;"",PaymentSchedule[[#This Row],[TOTAL PAYMENT]]-PaymentSchedule[[#This Row],[INTEREST]],"")</f>
        <v>324.58473867192629</v>
      </c>
      <c r="I252" s="13">
        <f>IF(PaymentSchedule[[#This Row],[PMT NO]]&lt;&gt;"",PaymentSchedule[[#This Row],[BEGINNING BALANCE]]*(InterestRate/PaymentsPerYear),"")</f>
        <v>212.23688434021278</v>
      </c>
      <c r="J25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50612.267502979143</v>
      </c>
      <c r="K252" s="13">
        <f>IF(PaymentSchedule[[#This Row],[PMT NO]]&lt;&gt;"",SUM(INDEX(PaymentSchedule[INTEREST],1,1):PaymentSchedule[[#This Row],[INTEREST]]),"")</f>
        <v>79449.457025892465</v>
      </c>
      <c r="L252" s="14">
        <f>IF(PaymentSchedule[[#This Row],[PMT NO]]&lt;&gt;"",SUM(INDEX(PaymentSchedule[PRINCIPAL],1,1):PaymentSchedule[[#This Row],[PRINCIPAL]]),"")</f>
        <v>49387.732497020879</v>
      </c>
    </row>
    <row r="253" spans="2:12" ht="16">
      <c r="B253" s="11">
        <f>IF(LoanIsGood,IF(ROW()-ROW(PaymentSchedule[[#Headers],[PMT NO]])&gt;ScheduledNumberOfPayments,"",ROW()-ROW(PaymentSchedule[[#Headers],[PMT NO]])),"")</f>
        <v>241</v>
      </c>
      <c r="C253" s="12">
        <f>IF(PaymentSchedule[[#This Row],[PMT NO]]&lt;&gt;"",EOMONTH(LoanStartDate,ROW(PaymentSchedule[[#This Row],[PMT NO]])-ROW(PaymentSchedule[[#Headers],[PMT NO]])-2)+DAY(LoanStartDate),"")</f>
        <v>52232</v>
      </c>
      <c r="D253" s="13">
        <f>IF(PaymentSchedule[[#This Row],[PMT NO]]&lt;&gt;"",IF(ROW()-ROW(PaymentSchedule[[#Headers],[BEGINNING BALANCE]])=1,LoanAmount,INDEX(PaymentSchedule[ENDING BALANCE],ROW()-ROW(PaymentSchedule[[#Headers],[BEGINNING BALANCE]])-1)),"")</f>
        <v>50612.267502979143</v>
      </c>
      <c r="E253" s="13">
        <f>IF(PaymentSchedule[[#This Row],[PMT NO]]&lt;&gt;"",ScheduledPayment,"")</f>
        <v>536.82162301213907</v>
      </c>
      <c r="F25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53" s="13">
        <f>IF(PaymentSchedule[[#This Row],[PMT NO]]&lt;&gt;"",PaymentSchedule[[#This Row],[TOTAL PAYMENT]]-PaymentSchedule[[#This Row],[INTEREST]],"")</f>
        <v>325.93717508305929</v>
      </c>
      <c r="I253" s="13">
        <f>IF(PaymentSchedule[[#This Row],[PMT NO]]&lt;&gt;"",PaymentSchedule[[#This Row],[BEGINNING BALANCE]]*(InterestRate/PaymentsPerYear),"")</f>
        <v>210.88444792907976</v>
      </c>
      <c r="J25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50286.330327896081</v>
      </c>
      <c r="K253" s="13">
        <f>IF(PaymentSchedule[[#This Row],[PMT NO]]&lt;&gt;"",SUM(INDEX(PaymentSchedule[INTEREST],1,1):PaymentSchedule[[#This Row],[INTEREST]]),"")</f>
        <v>79660.341473821551</v>
      </c>
      <c r="L253" s="14">
        <f>IF(PaymentSchedule[[#This Row],[PMT NO]]&lt;&gt;"",SUM(INDEX(PaymentSchedule[PRINCIPAL],1,1):PaymentSchedule[[#This Row],[PRINCIPAL]]),"")</f>
        <v>49713.669672103941</v>
      </c>
    </row>
    <row r="254" spans="2:12" ht="16">
      <c r="B254" s="11">
        <f>IF(LoanIsGood,IF(ROW()-ROW(PaymentSchedule[[#Headers],[PMT NO]])&gt;ScheduledNumberOfPayments,"",ROW()-ROW(PaymentSchedule[[#Headers],[PMT NO]])),"")</f>
        <v>242</v>
      </c>
      <c r="C254" s="12">
        <f>IF(PaymentSchedule[[#This Row],[PMT NO]]&lt;&gt;"",EOMONTH(LoanStartDate,ROW(PaymentSchedule[[#This Row],[PMT NO]])-ROW(PaymentSchedule[[#Headers],[PMT NO]])-2)+DAY(LoanStartDate),"")</f>
        <v>52263</v>
      </c>
      <c r="D254" s="13">
        <f>IF(PaymentSchedule[[#This Row],[PMT NO]]&lt;&gt;"",IF(ROW()-ROW(PaymentSchedule[[#Headers],[BEGINNING BALANCE]])=1,LoanAmount,INDEX(PaymentSchedule[ENDING BALANCE],ROW()-ROW(PaymentSchedule[[#Headers],[BEGINNING BALANCE]])-1)),"")</f>
        <v>50286.330327896081</v>
      </c>
      <c r="E254" s="13">
        <f>IF(PaymentSchedule[[#This Row],[PMT NO]]&lt;&gt;"",ScheduledPayment,"")</f>
        <v>536.82162301213907</v>
      </c>
      <c r="F25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54" s="13">
        <f>IF(PaymentSchedule[[#This Row],[PMT NO]]&lt;&gt;"",PaymentSchedule[[#This Row],[TOTAL PAYMENT]]-PaymentSchedule[[#This Row],[INTEREST]],"")</f>
        <v>327.29524664590542</v>
      </c>
      <c r="I254" s="13">
        <f>IF(PaymentSchedule[[#This Row],[PMT NO]]&lt;&gt;"",PaymentSchedule[[#This Row],[BEGINNING BALANCE]]*(InterestRate/PaymentsPerYear),"")</f>
        <v>209.52637636623368</v>
      </c>
      <c r="J25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49959.035081250178</v>
      </c>
      <c r="K254" s="13">
        <f>IF(PaymentSchedule[[#This Row],[PMT NO]]&lt;&gt;"",SUM(INDEX(PaymentSchedule[INTEREST],1,1):PaymentSchedule[[#This Row],[INTEREST]]),"")</f>
        <v>79869.867850187788</v>
      </c>
      <c r="L254" s="14">
        <f>IF(PaymentSchedule[[#This Row],[PMT NO]]&lt;&gt;"",SUM(INDEX(PaymentSchedule[PRINCIPAL],1,1):PaymentSchedule[[#This Row],[PRINCIPAL]]),"")</f>
        <v>50040.964918749843</v>
      </c>
    </row>
    <row r="255" spans="2:12" ht="16">
      <c r="B255" s="11">
        <f>IF(LoanIsGood,IF(ROW()-ROW(PaymentSchedule[[#Headers],[PMT NO]])&gt;ScheduledNumberOfPayments,"",ROW()-ROW(PaymentSchedule[[#Headers],[PMT NO]])),"")</f>
        <v>243</v>
      </c>
      <c r="C255" s="12">
        <f>IF(PaymentSchedule[[#This Row],[PMT NO]]&lt;&gt;"",EOMONTH(LoanStartDate,ROW(PaymentSchedule[[#This Row],[PMT NO]])-ROW(PaymentSchedule[[#Headers],[PMT NO]])-2)+DAY(LoanStartDate),"")</f>
        <v>52291</v>
      </c>
      <c r="D255" s="13">
        <f>IF(PaymentSchedule[[#This Row],[PMT NO]]&lt;&gt;"",IF(ROW()-ROW(PaymentSchedule[[#Headers],[BEGINNING BALANCE]])=1,LoanAmount,INDEX(PaymentSchedule[ENDING BALANCE],ROW()-ROW(PaymentSchedule[[#Headers],[BEGINNING BALANCE]])-1)),"")</f>
        <v>49959.035081250178</v>
      </c>
      <c r="E255" s="13">
        <f>IF(PaymentSchedule[[#This Row],[PMT NO]]&lt;&gt;"",ScheduledPayment,"")</f>
        <v>536.82162301213907</v>
      </c>
      <c r="F25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55" s="13">
        <f>IF(PaymentSchedule[[#This Row],[PMT NO]]&lt;&gt;"",PaymentSchedule[[#This Row],[TOTAL PAYMENT]]-PaymentSchedule[[#This Row],[INTEREST]],"")</f>
        <v>328.65897684026334</v>
      </c>
      <c r="I255" s="13">
        <f>IF(PaymentSchedule[[#This Row],[PMT NO]]&lt;&gt;"",PaymentSchedule[[#This Row],[BEGINNING BALANCE]]*(InterestRate/PaymentsPerYear),"")</f>
        <v>208.16264617187574</v>
      </c>
      <c r="J25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49630.376104409916</v>
      </c>
      <c r="K255" s="13">
        <f>IF(PaymentSchedule[[#This Row],[PMT NO]]&lt;&gt;"",SUM(INDEX(PaymentSchedule[INTEREST],1,1):PaymentSchedule[[#This Row],[INTEREST]]),"")</f>
        <v>80078.030496359657</v>
      </c>
      <c r="L255" s="14">
        <f>IF(PaymentSchedule[[#This Row],[PMT NO]]&lt;&gt;"",SUM(INDEX(PaymentSchedule[PRINCIPAL],1,1):PaymentSchedule[[#This Row],[PRINCIPAL]]),"")</f>
        <v>50369.623895590106</v>
      </c>
    </row>
    <row r="256" spans="2:12" ht="16">
      <c r="B256" s="11">
        <f>IF(LoanIsGood,IF(ROW()-ROW(PaymentSchedule[[#Headers],[PMT NO]])&gt;ScheduledNumberOfPayments,"",ROW()-ROW(PaymentSchedule[[#Headers],[PMT NO]])),"")</f>
        <v>244</v>
      </c>
      <c r="C256" s="12">
        <f>IF(PaymentSchedule[[#This Row],[PMT NO]]&lt;&gt;"",EOMONTH(LoanStartDate,ROW(PaymentSchedule[[#This Row],[PMT NO]])-ROW(PaymentSchedule[[#Headers],[PMT NO]])-2)+DAY(LoanStartDate),"")</f>
        <v>52322</v>
      </c>
      <c r="D256" s="13">
        <f>IF(PaymentSchedule[[#This Row],[PMT NO]]&lt;&gt;"",IF(ROW()-ROW(PaymentSchedule[[#Headers],[BEGINNING BALANCE]])=1,LoanAmount,INDEX(PaymentSchedule[ENDING BALANCE],ROW()-ROW(PaymentSchedule[[#Headers],[BEGINNING BALANCE]])-1)),"")</f>
        <v>49630.376104409916</v>
      </c>
      <c r="E256" s="13">
        <f>IF(PaymentSchedule[[#This Row],[PMT NO]]&lt;&gt;"",ScheduledPayment,"")</f>
        <v>536.82162301213907</v>
      </c>
      <c r="F25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56" s="13">
        <f>IF(PaymentSchedule[[#This Row],[PMT NO]]&lt;&gt;"",PaymentSchedule[[#This Row],[TOTAL PAYMENT]]-PaymentSchedule[[#This Row],[INTEREST]],"")</f>
        <v>330.02838924376442</v>
      </c>
      <c r="I256" s="13">
        <f>IF(PaymentSchedule[[#This Row],[PMT NO]]&lt;&gt;"",PaymentSchedule[[#This Row],[BEGINNING BALANCE]]*(InterestRate/PaymentsPerYear),"")</f>
        <v>206.79323376837465</v>
      </c>
      <c r="J25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49300.34771516615</v>
      </c>
      <c r="K256" s="13">
        <f>IF(PaymentSchedule[[#This Row],[PMT NO]]&lt;&gt;"",SUM(INDEX(PaymentSchedule[INTEREST],1,1):PaymentSchedule[[#This Row],[INTEREST]]),"")</f>
        <v>80284.823730128031</v>
      </c>
      <c r="L256" s="14">
        <f>IF(PaymentSchedule[[#This Row],[PMT NO]]&lt;&gt;"",SUM(INDEX(PaymentSchedule[PRINCIPAL],1,1):PaymentSchedule[[#This Row],[PRINCIPAL]]),"")</f>
        <v>50699.652284833872</v>
      </c>
    </row>
    <row r="257" spans="2:12" ht="16">
      <c r="B257" s="11">
        <f>IF(LoanIsGood,IF(ROW()-ROW(PaymentSchedule[[#Headers],[PMT NO]])&gt;ScheduledNumberOfPayments,"",ROW()-ROW(PaymentSchedule[[#Headers],[PMT NO]])),"")</f>
        <v>245</v>
      </c>
      <c r="C257" s="12">
        <f>IF(PaymentSchedule[[#This Row],[PMT NO]]&lt;&gt;"",EOMONTH(LoanStartDate,ROW(PaymentSchedule[[#This Row],[PMT NO]])-ROW(PaymentSchedule[[#Headers],[PMT NO]])-2)+DAY(LoanStartDate),"")</f>
        <v>52352</v>
      </c>
      <c r="D257" s="13">
        <f>IF(PaymentSchedule[[#This Row],[PMT NO]]&lt;&gt;"",IF(ROW()-ROW(PaymentSchedule[[#Headers],[BEGINNING BALANCE]])=1,LoanAmount,INDEX(PaymentSchedule[ENDING BALANCE],ROW()-ROW(PaymentSchedule[[#Headers],[BEGINNING BALANCE]])-1)),"")</f>
        <v>49300.34771516615</v>
      </c>
      <c r="E257" s="13">
        <f>IF(PaymentSchedule[[#This Row],[PMT NO]]&lt;&gt;"",ScheduledPayment,"")</f>
        <v>536.82162301213907</v>
      </c>
      <c r="F25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57" s="13">
        <f>IF(PaymentSchedule[[#This Row],[PMT NO]]&lt;&gt;"",PaymentSchedule[[#This Row],[TOTAL PAYMENT]]-PaymentSchedule[[#This Row],[INTEREST]],"")</f>
        <v>331.40350753228012</v>
      </c>
      <c r="I257" s="13">
        <f>IF(PaymentSchedule[[#This Row],[PMT NO]]&lt;&gt;"",PaymentSchedule[[#This Row],[BEGINNING BALANCE]]*(InterestRate/PaymentsPerYear),"")</f>
        <v>205.41811547985895</v>
      </c>
      <c r="J25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48968.944207633867</v>
      </c>
      <c r="K257" s="13">
        <f>IF(PaymentSchedule[[#This Row],[PMT NO]]&lt;&gt;"",SUM(INDEX(PaymentSchedule[INTEREST],1,1):PaymentSchedule[[#This Row],[INTEREST]]),"")</f>
        <v>80490.241845607889</v>
      </c>
      <c r="L257" s="14">
        <f>IF(PaymentSchedule[[#This Row],[PMT NO]]&lt;&gt;"",SUM(INDEX(PaymentSchedule[PRINCIPAL],1,1):PaymentSchedule[[#This Row],[PRINCIPAL]]),"")</f>
        <v>51031.055792366154</v>
      </c>
    </row>
    <row r="258" spans="2:12" ht="16">
      <c r="B258" s="11">
        <f>IF(LoanIsGood,IF(ROW()-ROW(PaymentSchedule[[#Headers],[PMT NO]])&gt;ScheduledNumberOfPayments,"",ROW()-ROW(PaymentSchedule[[#Headers],[PMT NO]])),"")</f>
        <v>246</v>
      </c>
      <c r="C258" s="12">
        <f>IF(PaymentSchedule[[#This Row],[PMT NO]]&lt;&gt;"",EOMONTH(LoanStartDate,ROW(PaymentSchedule[[#This Row],[PMT NO]])-ROW(PaymentSchedule[[#Headers],[PMT NO]])-2)+DAY(LoanStartDate),"")</f>
        <v>52383</v>
      </c>
      <c r="D258" s="13">
        <f>IF(PaymentSchedule[[#This Row],[PMT NO]]&lt;&gt;"",IF(ROW()-ROW(PaymentSchedule[[#Headers],[BEGINNING BALANCE]])=1,LoanAmount,INDEX(PaymentSchedule[ENDING BALANCE],ROW()-ROW(PaymentSchedule[[#Headers],[BEGINNING BALANCE]])-1)),"")</f>
        <v>48968.944207633867</v>
      </c>
      <c r="E258" s="13">
        <f>IF(PaymentSchedule[[#This Row],[PMT NO]]&lt;&gt;"",ScheduledPayment,"")</f>
        <v>536.82162301213907</v>
      </c>
      <c r="F25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58" s="13">
        <f>IF(PaymentSchedule[[#This Row],[PMT NO]]&lt;&gt;"",PaymentSchedule[[#This Row],[TOTAL PAYMENT]]-PaymentSchedule[[#This Row],[INTEREST]],"")</f>
        <v>332.78435548033133</v>
      </c>
      <c r="I258" s="13">
        <f>IF(PaymentSchedule[[#This Row],[PMT NO]]&lt;&gt;"",PaymentSchedule[[#This Row],[BEGINNING BALANCE]]*(InterestRate/PaymentsPerYear),"")</f>
        <v>204.03726753180777</v>
      </c>
      <c r="J25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48636.159852153534</v>
      </c>
      <c r="K258" s="13">
        <f>IF(PaymentSchedule[[#This Row],[PMT NO]]&lt;&gt;"",SUM(INDEX(PaymentSchedule[INTEREST],1,1):PaymentSchedule[[#This Row],[INTEREST]]),"")</f>
        <v>80694.279113139695</v>
      </c>
      <c r="L258" s="14">
        <f>IF(PaymentSchedule[[#This Row],[PMT NO]]&lt;&gt;"",SUM(INDEX(PaymentSchedule[PRINCIPAL],1,1):PaymentSchedule[[#This Row],[PRINCIPAL]]),"")</f>
        <v>51363.840147846488</v>
      </c>
    </row>
    <row r="259" spans="2:12" ht="16">
      <c r="B259" s="11">
        <f>IF(LoanIsGood,IF(ROW()-ROW(PaymentSchedule[[#Headers],[PMT NO]])&gt;ScheduledNumberOfPayments,"",ROW()-ROW(PaymentSchedule[[#Headers],[PMT NO]])),"")</f>
        <v>247</v>
      </c>
      <c r="C259" s="12">
        <f>IF(PaymentSchedule[[#This Row],[PMT NO]]&lt;&gt;"",EOMONTH(LoanStartDate,ROW(PaymentSchedule[[#This Row],[PMT NO]])-ROW(PaymentSchedule[[#Headers],[PMT NO]])-2)+DAY(LoanStartDate),"")</f>
        <v>52413</v>
      </c>
      <c r="D259" s="13">
        <f>IF(PaymentSchedule[[#This Row],[PMT NO]]&lt;&gt;"",IF(ROW()-ROW(PaymentSchedule[[#Headers],[BEGINNING BALANCE]])=1,LoanAmount,INDEX(PaymentSchedule[ENDING BALANCE],ROW()-ROW(PaymentSchedule[[#Headers],[BEGINNING BALANCE]])-1)),"")</f>
        <v>48636.159852153534</v>
      </c>
      <c r="E259" s="13">
        <f>IF(PaymentSchedule[[#This Row],[PMT NO]]&lt;&gt;"",ScheduledPayment,"")</f>
        <v>536.82162301213907</v>
      </c>
      <c r="F25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5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59" s="13">
        <f>IF(PaymentSchedule[[#This Row],[PMT NO]]&lt;&gt;"",PaymentSchedule[[#This Row],[TOTAL PAYMENT]]-PaymentSchedule[[#This Row],[INTEREST]],"")</f>
        <v>334.17095696149931</v>
      </c>
      <c r="I259" s="13">
        <f>IF(PaymentSchedule[[#This Row],[PMT NO]]&lt;&gt;"",PaymentSchedule[[#This Row],[BEGINNING BALANCE]]*(InterestRate/PaymentsPerYear),"")</f>
        <v>202.65066605063973</v>
      </c>
      <c r="J25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48301.988895192037</v>
      </c>
      <c r="K259" s="13">
        <f>IF(PaymentSchedule[[#This Row],[PMT NO]]&lt;&gt;"",SUM(INDEX(PaymentSchedule[INTEREST],1,1):PaymentSchedule[[#This Row],[INTEREST]]),"")</f>
        <v>80896.929779190337</v>
      </c>
      <c r="L259" s="14">
        <f>IF(PaymentSchedule[[#This Row],[PMT NO]]&lt;&gt;"",SUM(INDEX(PaymentSchedule[PRINCIPAL],1,1):PaymentSchedule[[#This Row],[PRINCIPAL]]),"")</f>
        <v>51698.011104807985</v>
      </c>
    </row>
    <row r="260" spans="2:12" ht="16">
      <c r="B260" s="11">
        <f>IF(LoanIsGood,IF(ROW()-ROW(PaymentSchedule[[#Headers],[PMT NO]])&gt;ScheduledNumberOfPayments,"",ROW()-ROW(PaymentSchedule[[#Headers],[PMT NO]])),"")</f>
        <v>248</v>
      </c>
      <c r="C260" s="12">
        <f>IF(PaymentSchedule[[#This Row],[PMT NO]]&lt;&gt;"",EOMONTH(LoanStartDate,ROW(PaymentSchedule[[#This Row],[PMT NO]])-ROW(PaymentSchedule[[#Headers],[PMT NO]])-2)+DAY(LoanStartDate),"")</f>
        <v>52444</v>
      </c>
      <c r="D260" s="13">
        <f>IF(PaymentSchedule[[#This Row],[PMT NO]]&lt;&gt;"",IF(ROW()-ROW(PaymentSchedule[[#Headers],[BEGINNING BALANCE]])=1,LoanAmount,INDEX(PaymentSchedule[ENDING BALANCE],ROW()-ROW(PaymentSchedule[[#Headers],[BEGINNING BALANCE]])-1)),"")</f>
        <v>48301.988895192037</v>
      </c>
      <c r="E260" s="13">
        <f>IF(PaymentSchedule[[#This Row],[PMT NO]]&lt;&gt;"",ScheduledPayment,"")</f>
        <v>536.82162301213907</v>
      </c>
      <c r="F26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60" s="13">
        <f>IF(PaymentSchedule[[#This Row],[PMT NO]]&lt;&gt;"",PaymentSchedule[[#This Row],[TOTAL PAYMENT]]-PaymentSchedule[[#This Row],[INTEREST]],"")</f>
        <v>335.56333594883893</v>
      </c>
      <c r="I260" s="13">
        <f>IF(PaymentSchedule[[#This Row],[PMT NO]]&lt;&gt;"",PaymentSchedule[[#This Row],[BEGINNING BALANCE]]*(InterestRate/PaymentsPerYear),"")</f>
        <v>201.25828706330014</v>
      </c>
      <c r="J26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47966.425559243195</v>
      </c>
      <c r="K260" s="13">
        <f>IF(PaymentSchedule[[#This Row],[PMT NO]]&lt;&gt;"",SUM(INDEX(PaymentSchedule[INTEREST],1,1):PaymentSchedule[[#This Row],[INTEREST]]),"")</f>
        <v>81098.188066253642</v>
      </c>
      <c r="L260" s="14">
        <f>IF(PaymentSchedule[[#This Row],[PMT NO]]&lt;&gt;"",SUM(INDEX(PaymentSchedule[PRINCIPAL],1,1):PaymentSchedule[[#This Row],[PRINCIPAL]]),"")</f>
        <v>52033.574440756827</v>
      </c>
    </row>
    <row r="261" spans="2:12" ht="16">
      <c r="B261" s="11">
        <f>IF(LoanIsGood,IF(ROW()-ROW(PaymentSchedule[[#Headers],[PMT NO]])&gt;ScheduledNumberOfPayments,"",ROW()-ROW(PaymentSchedule[[#Headers],[PMT NO]])),"")</f>
        <v>249</v>
      </c>
      <c r="C261" s="12">
        <f>IF(PaymentSchedule[[#This Row],[PMT NO]]&lt;&gt;"",EOMONTH(LoanStartDate,ROW(PaymentSchedule[[#This Row],[PMT NO]])-ROW(PaymentSchedule[[#Headers],[PMT NO]])-2)+DAY(LoanStartDate),"")</f>
        <v>52475</v>
      </c>
      <c r="D261" s="13">
        <f>IF(PaymentSchedule[[#This Row],[PMT NO]]&lt;&gt;"",IF(ROW()-ROW(PaymentSchedule[[#Headers],[BEGINNING BALANCE]])=1,LoanAmount,INDEX(PaymentSchedule[ENDING BALANCE],ROW()-ROW(PaymentSchedule[[#Headers],[BEGINNING BALANCE]])-1)),"")</f>
        <v>47966.425559243195</v>
      </c>
      <c r="E261" s="13">
        <f>IF(PaymentSchedule[[#This Row],[PMT NO]]&lt;&gt;"",ScheduledPayment,"")</f>
        <v>536.82162301213907</v>
      </c>
      <c r="F26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61" s="13">
        <f>IF(PaymentSchedule[[#This Row],[PMT NO]]&lt;&gt;"",PaymentSchedule[[#This Row],[TOTAL PAYMENT]]-PaymentSchedule[[#This Row],[INTEREST]],"")</f>
        <v>336.96151651529243</v>
      </c>
      <c r="I261" s="13">
        <f>IF(PaymentSchedule[[#This Row],[PMT NO]]&lt;&gt;"",PaymentSchedule[[#This Row],[BEGINNING BALANCE]]*(InterestRate/PaymentsPerYear),"")</f>
        <v>199.86010649684664</v>
      </c>
      <c r="J26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47629.464042727901</v>
      </c>
      <c r="K261" s="13">
        <f>IF(PaymentSchedule[[#This Row],[PMT NO]]&lt;&gt;"",SUM(INDEX(PaymentSchedule[INTEREST],1,1):PaymentSchedule[[#This Row],[INTEREST]]),"")</f>
        <v>81298.048172750496</v>
      </c>
      <c r="L261" s="14">
        <f>IF(PaymentSchedule[[#This Row],[PMT NO]]&lt;&gt;"",SUM(INDEX(PaymentSchedule[PRINCIPAL],1,1):PaymentSchedule[[#This Row],[PRINCIPAL]]),"")</f>
        <v>52370.535957272121</v>
      </c>
    </row>
    <row r="262" spans="2:12" ht="16">
      <c r="B262" s="11">
        <f>IF(LoanIsGood,IF(ROW()-ROW(PaymentSchedule[[#Headers],[PMT NO]])&gt;ScheduledNumberOfPayments,"",ROW()-ROW(PaymentSchedule[[#Headers],[PMT NO]])),"")</f>
        <v>250</v>
      </c>
      <c r="C262" s="12">
        <f>IF(PaymentSchedule[[#This Row],[PMT NO]]&lt;&gt;"",EOMONTH(LoanStartDate,ROW(PaymentSchedule[[#This Row],[PMT NO]])-ROW(PaymentSchedule[[#Headers],[PMT NO]])-2)+DAY(LoanStartDate),"")</f>
        <v>52505</v>
      </c>
      <c r="D262" s="13">
        <f>IF(PaymentSchedule[[#This Row],[PMT NO]]&lt;&gt;"",IF(ROW()-ROW(PaymentSchedule[[#Headers],[BEGINNING BALANCE]])=1,LoanAmount,INDEX(PaymentSchedule[ENDING BALANCE],ROW()-ROW(PaymentSchedule[[#Headers],[BEGINNING BALANCE]])-1)),"")</f>
        <v>47629.464042727901</v>
      </c>
      <c r="E262" s="13">
        <f>IF(PaymentSchedule[[#This Row],[PMT NO]]&lt;&gt;"",ScheduledPayment,"")</f>
        <v>536.82162301213907</v>
      </c>
      <c r="F26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62" s="13">
        <f>IF(PaymentSchedule[[#This Row],[PMT NO]]&lt;&gt;"",PaymentSchedule[[#This Row],[TOTAL PAYMENT]]-PaymentSchedule[[#This Row],[INTEREST]],"")</f>
        <v>338.36552283410617</v>
      </c>
      <c r="I262" s="13">
        <f>IF(PaymentSchedule[[#This Row],[PMT NO]]&lt;&gt;"",PaymentSchedule[[#This Row],[BEGINNING BALANCE]]*(InterestRate/PaymentsPerYear),"")</f>
        <v>198.45610017803293</v>
      </c>
      <c r="J26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47291.098519893792</v>
      </c>
      <c r="K262" s="13">
        <f>IF(PaymentSchedule[[#This Row],[PMT NO]]&lt;&gt;"",SUM(INDEX(PaymentSchedule[INTEREST],1,1):PaymentSchedule[[#This Row],[INTEREST]]),"")</f>
        <v>81496.504272928534</v>
      </c>
      <c r="L262" s="14">
        <f>IF(PaymentSchedule[[#This Row],[PMT NO]]&lt;&gt;"",SUM(INDEX(PaymentSchedule[PRINCIPAL],1,1):PaymentSchedule[[#This Row],[PRINCIPAL]]),"")</f>
        <v>52708.901480106229</v>
      </c>
    </row>
    <row r="263" spans="2:12" ht="16">
      <c r="B263" s="11">
        <f>IF(LoanIsGood,IF(ROW()-ROW(PaymentSchedule[[#Headers],[PMT NO]])&gt;ScheduledNumberOfPayments,"",ROW()-ROW(PaymentSchedule[[#Headers],[PMT NO]])),"")</f>
        <v>251</v>
      </c>
      <c r="C263" s="12">
        <f>IF(PaymentSchedule[[#This Row],[PMT NO]]&lt;&gt;"",EOMONTH(LoanStartDate,ROW(PaymentSchedule[[#This Row],[PMT NO]])-ROW(PaymentSchedule[[#Headers],[PMT NO]])-2)+DAY(LoanStartDate),"")</f>
        <v>52536</v>
      </c>
      <c r="D263" s="13">
        <f>IF(PaymentSchedule[[#This Row],[PMT NO]]&lt;&gt;"",IF(ROW()-ROW(PaymentSchedule[[#Headers],[BEGINNING BALANCE]])=1,LoanAmount,INDEX(PaymentSchedule[ENDING BALANCE],ROW()-ROW(PaymentSchedule[[#Headers],[BEGINNING BALANCE]])-1)),"")</f>
        <v>47291.098519893792</v>
      </c>
      <c r="E263" s="13">
        <f>IF(PaymentSchedule[[#This Row],[PMT NO]]&lt;&gt;"",ScheduledPayment,"")</f>
        <v>536.82162301213907</v>
      </c>
      <c r="F26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63" s="13">
        <f>IF(PaymentSchedule[[#This Row],[PMT NO]]&lt;&gt;"",PaymentSchedule[[#This Row],[TOTAL PAYMENT]]-PaymentSchedule[[#This Row],[INTEREST]],"")</f>
        <v>339.77537917924826</v>
      </c>
      <c r="I263" s="13">
        <f>IF(PaymentSchedule[[#This Row],[PMT NO]]&lt;&gt;"",PaymentSchedule[[#This Row],[BEGINNING BALANCE]]*(InterestRate/PaymentsPerYear),"")</f>
        <v>197.04624383289081</v>
      </c>
      <c r="J26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46951.323140714543</v>
      </c>
      <c r="K263" s="13">
        <f>IF(PaymentSchedule[[#This Row],[PMT NO]]&lt;&gt;"",SUM(INDEX(PaymentSchedule[INTEREST],1,1):PaymentSchedule[[#This Row],[INTEREST]]),"")</f>
        <v>81693.550516761432</v>
      </c>
      <c r="L263" s="14">
        <f>IF(PaymentSchedule[[#This Row],[PMT NO]]&lt;&gt;"",SUM(INDEX(PaymentSchedule[PRINCIPAL],1,1):PaymentSchedule[[#This Row],[PRINCIPAL]]),"")</f>
        <v>53048.676859285479</v>
      </c>
    </row>
    <row r="264" spans="2:12" ht="16">
      <c r="B264" s="11">
        <f>IF(LoanIsGood,IF(ROW()-ROW(PaymentSchedule[[#Headers],[PMT NO]])&gt;ScheduledNumberOfPayments,"",ROW()-ROW(PaymentSchedule[[#Headers],[PMT NO]])),"")</f>
        <v>252</v>
      </c>
      <c r="C264" s="12">
        <f>IF(PaymentSchedule[[#This Row],[PMT NO]]&lt;&gt;"",EOMONTH(LoanStartDate,ROW(PaymentSchedule[[#This Row],[PMT NO]])-ROW(PaymentSchedule[[#Headers],[PMT NO]])-2)+DAY(LoanStartDate),"")</f>
        <v>52566</v>
      </c>
      <c r="D264" s="13">
        <f>IF(PaymentSchedule[[#This Row],[PMT NO]]&lt;&gt;"",IF(ROW()-ROW(PaymentSchedule[[#Headers],[BEGINNING BALANCE]])=1,LoanAmount,INDEX(PaymentSchedule[ENDING BALANCE],ROW()-ROW(PaymentSchedule[[#Headers],[BEGINNING BALANCE]])-1)),"")</f>
        <v>46951.323140714543</v>
      </c>
      <c r="E264" s="13">
        <f>IF(PaymentSchedule[[#This Row],[PMT NO]]&lt;&gt;"",ScheduledPayment,"")</f>
        <v>536.82162301213907</v>
      </c>
      <c r="F26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64" s="13">
        <f>IF(PaymentSchedule[[#This Row],[PMT NO]]&lt;&gt;"",PaymentSchedule[[#This Row],[TOTAL PAYMENT]]-PaymentSchedule[[#This Row],[INTEREST]],"")</f>
        <v>341.19110992582847</v>
      </c>
      <c r="I264" s="13">
        <f>IF(PaymentSchedule[[#This Row],[PMT NO]]&lt;&gt;"",PaymentSchedule[[#This Row],[BEGINNING BALANCE]]*(InterestRate/PaymentsPerYear),"")</f>
        <v>195.6305130863106</v>
      </c>
      <c r="J26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46610.132030788714</v>
      </c>
      <c r="K264" s="13">
        <f>IF(PaymentSchedule[[#This Row],[PMT NO]]&lt;&gt;"",SUM(INDEX(PaymentSchedule[INTEREST],1,1):PaymentSchedule[[#This Row],[INTEREST]]),"")</f>
        <v>81889.181029847736</v>
      </c>
      <c r="L264" s="14">
        <f>IF(PaymentSchedule[[#This Row],[PMT NO]]&lt;&gt;"",SUM(INDEX(PaymentSchedule[PRINCIPAL],1,1):PaymentSchedule[[#This Row],[PRINCIPAL]]),"")</f>
        <v>53389.867969211307</v>
      </c>
    </row>
    <row r="265" spans="2:12" ht="16">
      <c r="B265" s="11">
        <f>IF(LoanIsGood,IF(ROW()-ROW(PaymentSchedule[[#Headers],[PMT NO]])&gt;ScheduledNumberOfPayments,"",ROW()-ROW(PaymentSchedule[[#Headers],[PMT NO]])),"")</f>
        <v>253</v>
      </c>
      <c r="C265" s="12">
        <f>IF(PaymentSchedule[[#This Row],[PMT NO]]&lt;&gt;"",EOMONTH(LoanStartDate,ROW(PaymentSchedule[[#This Row],[PMT NO]])-ROW(PaymentSchedule[[#Headers],[PMT NO]])-2)+DAY(LoanStartDate),"")</f>
        <v>52597</v>
      </c>
      <c r="D265" s="13">
        <f>IF(PaymentSchedule[[#This Row],[PMT NO]]&lt;&gt;"",IF(ROW()-ROW(PaymentSchedule[[#Headers],[BEGINNING BALANCE]])=1,LoanAmount,INDEX(PaymentSchedule[ENDING BALANCE],ROW()-ROW(PaymentSchedule[[#Headers],[BEGINNING BALANCE]])-1)),"")</f>
        <v>46610.132030788714</v>
      </c>
      <c r="E265" s="13">
        <f>IF(PaymentSchedule[[#This Row],[PMT NO]]&lt;&gt;"",ScheduledPayment,"")</f>
        <v>536.82162301213907</v>
      </c>
      <c r="F26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65" s="13">
        <f>IF(PaymentSchedule[[#This Row],[PMT NO]]&lt;&gt;"",PaymentSchedule[[#This Row],[TOTAL PAYMENT]]-PaymentSchedule[[#This Row],[INTEREST]],"")</f>
        <v>342.61273955051945</v>
      </c>
      <c r="I265" s="13">
        <f>IF(PaymentSchedule[[#This Row],[PMT NO]]&lt;&gt;"",PaymentSchedule[[#This Row],[BEGINNING BALANCE]]*(InterestRate/PaymentsPerYear),"")</f>
        <v>194.20888346161965</v>
      </c>
      <c r="J26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46267.519291238197</v>
      </c>
      <c r="K265" s="13">
        <f>IF(PaymentSchedule[[#This Row],[PMT NO]]&lt;&gt;"",SUM(INDEX(PaymentSchedule[INTEREST],1,1):PaymentSchedule[[#This Row],[INTEREST]]),"")</f>
        <v>82083.389913309351</v>
      </c>
      <c r="L265" s="14">
        <f>IF(PaymentSchedule[[#This Row],[PMT NO]]&lt;&gt;"",SUM(INDEX(PaymentSchedule[PRINCIPAL],1,1):PaymentSchedule[[#This Row],[PRINCIPAL]]),"")</f>
        <v>53732.480708761825</v>
      </c>
    </row>
    <row r="266" spans="2:12" ht="16">
      <c r="B266" s="11">
        <f>IF(LoanIsGood,IF(ROW()-ROW(PaymentSchedule[[#Headers],[PMT NO]])&gt;ScheduledNumberOfPayments,"",ROW()-ROW(PaymentSchedule[[#Headers],[PMT NO]])),"")</f>
        <v>254</v>
      </c>
      <c r="C266" s="12">
        <f>IF(PaymentSchedule[[#This Row],[PMT NO]]&lt;&gt;"",EOMONTH(LoanStartDate,ROW(PaymentSchedule[[#This Row],[PMT NO]])-ROW(PaymentSchedule[[#Headers],[PMT NO]])-2)+DAY(LoanStartDate),"")</f>
        <v>52628</v>
      </c>
      <c r="D266" s="13">
        <f>IF(PaymentSchedule[[#This Row],[PMT NO]]&lt;&gt;"",IF(ROW()-ROW(PaymentSchedule[[#Headers],[BEGINNING BALANCE]])=1,LoanAmount,INDEX(PaymentSchedule[ENDING BALANCE],ROW()-ROW(PaymentSchedule[[#Headers],[BEGINNING BALANCE]])-1)),"")</f>
        <v>46267.519291238197</v>
      </c>
      <c r="E266" s="13">
        <f>IF(PaymentSchedule[[#This Row],[PMT NO]]&lt;&gt;"",ScheduledPayment,"")</f>
        <v>536.82162301213907</v>
      </c>
      <c r="F26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66" s="13">
        <f>IF(PaymentSchedule[[#This Row],[PMT NO]]&lt;&gt;"",PaymentSchedule[[#This Row],[TOTAL PAYMENT]]-PaymentSchedule[[#This Row],[INTEREST]],"")</f>
        <v>344.04029263197992</v>
      </c>
      <c r="I266" s="13">
        <f>IF(PaymentSchedule[[#This Row],[PMT NO]]&lt;&gt;"",PaymentSchedule[[#This Row],[BEGINNING BALANCE]]*(InterestRate/PaymentsPerYear),"")</f>
        <v>192.78133038015915</v>
      </c>
      <c r="J26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45923.478998606217</v>
      </c>
      <c r="K266" s="13">
        <f>IF(PaymentSchedule[[#This Row],[PMT NO]]&lt;&gt;"",SUM(INDEX(PaymentSchedule[INTEREST],1,1):PaymentSchedule[[#This Row],[INTEREST]]),"")</f>
        <v>82276.171243689503</v>
      </c>
      <c r="L266" s="14">
        <f>IF(PaymentSchedule[[#This Row],[PMT NO]]&lt;&gt;"",SUM(INDEX(PaymentSchedule[PRINCIPAL],1,1):PaymentSchedule[[#This Row],[PRINCIPAL]]),"")</f>
        <v>54076.521001393805</v>
      </c>
    </row>
    <row r="267" spans="2:12" ht="16">
      <c r="B267" s="11">
        <f>IF(LoanIsGood,IF(ROW()-ROW(PaymentSchedule[[#Headers],[PMT NO]])&gt;ScheduledNumberOfPayments,"",ROW()-ROW(PaymentSchedule[[#Headers],[PMT NO]])),"")</f>
        <v>255</v>
      </c>
      <c r="C267" s="12">
        <f>IF(PaymentSchedule[[#This Row],[PMT NO]]&lt;&gt;"",EOMONTH(LoanStartDate,ROW(PaymentSchedule[[#This Row],[PMT NO]])-ROW(PaymentSchedule[[#Headers],[PMT NO]])-2)+DAY(LoanStartDate),"")</f>
        <v>52657</v>
      </c>
      <c r="D267" s="13">
        <f>IF(PaymentSchedule[[#This Row],[PMT NO]]&lt;&gt;"",IF(ROW()-ROW(PaymentSchedule[[#Headers],[BEGINNING BALANCE]])=1,LoanAmount,INDEX(PaymentSchedule[ENDING BALANCE],ROW()-ROW(PaymentSchedule[[#Headers],[BEGINNING BALANCE]])-1)),"")</f>
        <v>45923.478998606217</v>
      </c>
      <c r="E267" s="13">
        <f>IF(PaymentSchedule[[#This Row],[PMT NO]]&lt;&gt;"",ScheduledPayment,"")</f>
        <v>536.82162301213907</v>
      </c>
      <c r="F26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67" s="13">
        <f>IF(PaymentSchedule[[#This Row],[PMT NO]]&lt;&gt;"",PaymentSchedule[[#This Row],[TOTAL PAYMENT]]-PaymentSchedule[[#This Row],[INTEREST]],"")</f>
        <v>345.47379385127982</v>
      </c>
      <c r="I267" s="13">
        <f>IF(PaymentSchedule[[#This Row],[PMT NO]]&lt;&gt;"",PaymentSchedule[[#This Row],[BEGINNING BALANCE]]*(InterestRate/PaymentsPerYear),"")</f>
        <v>191.34782916085925</v>
      </c>
      <c r="J26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45578.00520475494</v>
      </c>
      <c r="K267" s="13">
        <f>IF(PaymentSchedule[[#This Row],[PMT NO]]&lt;&gt;"",SUM(INDEX(PaymentSchedule[INTEREST],1,1):PaymentSchedule[[#This Row],[INTEREST]]),"")</f>
        <v>82467.519072850366</v>
      </c>
      <c r="L267" s="14">
        <f>IF(PaymentSchedule[[#This Row],[PMT NO]]&lt;&gt;"",SUM(INDEX(PaymentSchedule[PRINCIPAL],1,1):PaymentSchedule[[#This Row],[PRINCIPAL]]),"")</f>
        <v>54421.994795245082</v>
      </c>
    </row>
    <row r="268" spans="2:12" ht="16">
      <c r="B268" s="11">
        <f>IF(LoanIsGood,IF(ROW()-ROW(PaymentSchedule[[#Headers],[PMT NO]])&gt;ScheduledNumberOfPayments,"",ROW()-ROW(PaymentSchedule[[#Headers],[PMT NO]])),"")</f>
        <v>256</v>
      </c>
      <c r="C268" s="12">
        <f>IF(PaymentSchedule[[#This Row],[PMT NO]]&lt;&gt;"",EOMONTH(LoanStartDate,ROW(PaymentSchedule[[#This Row],[PMT NO]])-ROW(PaymentSchedule[[#Headers],[PMT NO]])-2)+DAY(LoanStartDate),"")</f>
        <v>52688</v>
      </c>
      <c r="D268" s="13">
        <f>IF(PaymentSchedule[[#This Row],[PMT NO]]&lt;&gt;"",IF(ROW()-ROW(PaymentSchedule[[#Headers],[BEGINNING BALANCE]])=1,LoanAmount,INDEX(PaymentSchedule[ENDING BALANCE],ROW()-ROW(PaymentSchedule[[#Headers],[BEGINNING BALANCE]])-1)),"")</f>
        <v>45578.00520475494</v>
      </c>
      <c r="E268" s="13">
        <f>IF(PaymentSchedule[[#This Row],[PMT NO]]&lt;&gt;"",ScheduledPayment,"")</f>
        <v>536.82162301213907</v>
      </c>
      <c r="F26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68" s="13">
        <f>IF(PaymentSchedule[[#This Row],[PMT NO]]&lt;&gt;"",PaymentSchedule[[#This Row],[TOTAL PAYMENT]]-PaymentSchedule[[#This Row],[INTEREST]],"")</f>
        <v>346.91326799232684</v>
      </c>
      <c r="I268" s="13">
        <f>IF(PaymentSchedule[[#This Row],[PMT NO]]&lt;&gt;"",PaymentSchedule[[#This Row],[BEGINNING BALANCE]]*(InterestRate/PaymentsPerYear),"")</f>
        <v>189.90835501981223</v>
      </c>
      <c r="J26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45231.091936762612</v>
      </c>
      <c r="K268" s="13">
        <f>IF(PaymentSchedule[[#This Row],[PMT NO]]&lt;&gt;"",SUM(INDEX(PaymentSchedule[INTEREST],1,1):PaymentSchedule[[#This Row],[INTEREST]]),"")</f>
        <v>82657.427427870178</v>
      </c>
      <c r="L268" s="14">
        <f>IF(PaymentSchedule[[#This Row],[PMT NO]]&lt;&gt;"",SUM(INDEX(PaymentSchedule[PRINCIPAL],1,1):PaymentSchedule[[#This Row],[PRINCIPAL]]),"")</f>
        <v>54768.90806323741</v>
      </c>
    </row>
    <row r="269" spans="2:12" ht="16">
      <c r="B269" s="11">
        <f>IF(LoanIsGood,IF(ROW()-ROW(PaymentSchedule[[#Headers],[PMT NO]])&gt;ScheduledNumberOfPayments,"",ROW()-ROW(PaymentSchedule[[#Headers],[PMT NO]])),"")</f>
        <v>257</v>
      </c>
      <c r="C269" s="12">
        <f>IF(PaymentSchedule[[#This Row],[PMT NO]]&lt;&gt;"",EOMONTH(LoanStartDate,ROW(PaymentSchedule[[#This Row],[PMT NO]])-ROW(PaymentSchedule[[#Headers],[PMT NO]])-2)+DAY(LoanStartDate),"")</f>
        <v>52718</v>
      </c>
      <c r="D269" s="13">
        <f>IF(PaymentSchedule[[#This Row],[PMT NO]]&lt;&gt;"",IF(ROW()-ROW(PaymentSchedule[[#Headers],[BEGINNING BALANCE]])=1,LoanAmount,INDEX(PaymentSchedule[ENDING BALANCE],ROW()-ROW(PaymentSchedule[[#Headers],[BEGINNING BALANCE]])-1)),"")</f>
        <v>45231.091936762612</v>
      </c>
      <c r="E269" s="13">
        <f>IF(PaymentSchedule[[#This Row],[PMT NO]]&lt;&gt;"",ScheduledPayment,"")</f>
        <v>536.82162301213907</v>
      </c>
      <c r="F26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6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69" s="13">
        <f>IF(PaymentSchedule[[#This Row],[PMT NO]]&lt;&gt;"",PaymentSchedule[[#This Row],[TOTAL PAYMENT]]-PaymentSchedule[[#This Row],[INTEREST]],"")</f>
        <v>348.35873994229485</v>
      </c>
      <c r="I269" s="13">
        <f>IF(PaymentSchedule[[#This Row],[PMT NO]]&lt;&gt;"",PaymentSchedule[[#This Row],[BEGINNING BALANCE]]*(InterestRate/PaymentsPerYear),"")</f>
        <v>188.46288306984422</v>
      </c>
      <c r="J26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44882.733196820314</v>
      </c>
      <c r="K269" s="13">
        <f>IF(PaymentSchedule[[#This Row],[PMT NO]]&lt;&gt;"",SUM(INDEX(PaymentSchedule[INTEREST],1,1):PaymentSchedule[[#This Row],[INTEREST]]),"")</f>
        <v>82845.890310940027</v>
      </c>
      <c r="L269" s="14">
        <f>IF(PaymentSchedule[[#This Row],[PMT NO]]&lt;&gt;"",SUM(INDEX(PaymentSchedule[PRINCIPAL],1,1):PaymentSchedule[[#This Row],[PRINCIPAL]]),"")</f>
        <v>55117.266803179707</v>
      </c>
    </row>
    <row r="270" spans="2:12" ht="16">
      <c r="B270" s="11">
        <f>IF(LoanIsGood,IF(ROW()-ROW(PaymentSchedule[[#Headers],[PMT NO]])&gt;ScheduledNumberOfPayments,"",ROW()-ROW(PaymentSchedule[[#Headers],[PMT NO]])),"")</f>
        <v>258</v>
      </c>
      <c r="C270" s="12">
        <f>IF(PaymentSchedule[[#This Row],[PMT NO]]&lt;&gt;"",EOMONTH(LoanStartDate,ROW(PaymentSchedule[[#This Row],[PMT NO]])-ROW(PaymentSchedule[[#Headers],[PMT NO]])-2)+DAY(LoanStartDate),"")</f>
        <v>52749</v>
      </c>
      <c r="D270" s="13">
        <f>IF(PaymentSchedule[[#This Row],[PMT NO]]&lt;&gt;"",IF(ROW()-ROW(PaymentSchedule[[#Headers],[BEGINNING BALANCE]])=1,LoanAmount,INDEX(PaymentSchedule[ENDING BALANCE],ROW()-ROW(PaymentSchedule[[#Headers],[BEGINNING BALANCE]])-1)),"")</f>
        <v>44882.733196820314</v>
      </c>
      <c r="E270" s="13">
        <f>IF(PaymentSchedule[[#This Row],[PMT NO]]&lt;&gt;"",ScheduledPayment,"")</f>
        <v>536.82162301213907</v>
      </c>
      <c r="F27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70" s="13">
        <f>IF(PaymentSchedule[[#This Row],[PMT NO]]&lt;&gt;"",PaymentSchedule[[#This Row],[TOTAL PAYMENT]]-PaymentSchedule[[#This Row],[INTEREST]],"")</f>
        <v>349.81023469205445</v>
      </c>
      <c r="I270" s="13">
        <f>IF(PaymentSchedule[[#This Row],[PMT NO]]&lt;&gt;"",PaymentSchedule[[#This Row],[BEGINNING BALANCE]]*(InterestRate/PaymentsPerYear),"")</f>
        <v>187.01138832008465</v>
      </c>
      <c r="J27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44532.922962128257</v>
      </c>
      <c r="K270" s="13">
        <f>IF(PaymentSchedule[[#This Row],[PMT NO]]&lt;&gt;"",SUM(INDEX(PaymentSchedule[INTEREST],1,1):PaymentSchedule[[#This Row],[INTEREST]]),"")</f>
        <v>83032.90169926011</v>
      </c>
      <c r="L270" s="14">
        <f>IF(PaymentSchedule[[#This Row],[PMT NO]]&lt;&gt;"",SUM(INDEX(PaymentSchedule[PRINCIPAL],1,1):PaymentSchedule[[#This Row],[PRINCIPAL]]),"")</f>
        <v>55467.077037871764</v>
      </c>
    </row>
    <row r="271" spans="2:12" ht="16">
      <c r="B271" s="11">
        <f>IF(LoanIsGood,IF(ROW()-ROW(PaymentSchedule[[#Headers],[PMT NO]])&gt;ScheduledNumberOfPayments,"",ROW()-ROW(PaymentSchedule[[#Headers],[PMT NO]])),"")</f>
        <v>259</v>
      </c>
      <c r="C271" s="12">
        <f>IF(PaymentSchedule[[#This Row],[PMT NO]]&lt;&gt;"",EOMONTH(LoanStartDate,ROW(PaymentSchedule[[#This Row],[PMT NO]])-ROW(PaymentSchedule[[#Headers],[PMT NO]])-2)+DAY(LoanStartDate),"")</f>
        <v>52779</v>
      </c>
      <c r="D271" s="13">
        <f>IF(PaymentSchedule[[#This Row],[PMT NO]]&lt;&gt;"",IF(ROW()-ROW(PaymentSchedule[[#Headers],[BEGINNING BALANCE]])=1,LoanAmount,INDEX(PaymentSchedule[ENDING BALANCE],ROW()-ROW(PaymentSchedule[[#Headers],[BEGINNING BALANCE]])-1)),"")</f>
        <v>44532.922962128257</v>
      </c>
      <c r="E271" s="13">
        <f>IF(PaymentSchedule[[#This Row],[PMT NO]]&lt;&gt;"",ScheduledPayment,"")</f>
        <v>536.82162301213907</v>
      </c>
      <c r="F27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71" s="13">
        <f>IF(PaymentSchedule[[#This Row],[PMT NO]]&lt;&gt;"",PaymentSchedule[[#This Row],[TOTAL PAYMENT]]-PaymentSchedule[[#This Row],[INTEREST]],"")</f>
        <v>351.26777733660469</v>
      </c>
      <c r="I271" s="13">
        <f>IF(PaymentSchedule[[#This Row],[PMT NO]]&lt;&gt;"",PaymentSchedule[[#This Row],[BEGINNING BALANCE]]*(InterestRate/PaymentsPerYear),"")</f>
        <v>185.5538456755344</v>
      </c>
      <c r="J27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44181.655184791656</v>
      </c>
      <c r="K271" s="13">
        <f>IF(PaymentSchedule[[#This Row],[PMT NO]]&lt;&gt;"",SUM(INDEX(PaymentSchedule[INTEREST],1,1):PaymentSchedule[[#This Row],[INTEREST]]),"")</f>
        <v>83218.455544935641</v>
      </c>
      <c r="L271" s="14">
        <f>IF(PaymentSchedule[[#This Row],[PMT NO]]&lt;&gt;"",SUM(INDEX(PaymentSchedule[PRINCIPAL],1,1):PaymentSchedule[[#This Row],[PRINCIPAL]]),"")</f>
        <v>55818.344815208366</v>
      </c>
    </row>
    <row r="272" spans="2:12" ht="16">
      <c r="B272" s="11">
        <f>IF(LoanIsGood,IF(ROW()-ROW(PaymentSchedule[[#Headers],[PMT NO]])&gt;ScheduledNumberOfPayments,"",ROW()-ROW(PaymentSchedule[[#Headers],[PMT NO]])),"")</f>
        <v>260</v>
      </c>
      <c r="C272" s="12">
        <f>IF(PaymentSchedule[[#This Row],[PMT NO]]&lt;&gt;"",EOMONTH(LoanStartDate,ROW(PaymentSchedule[[#This Row],[PMT NO]])-ROW(PaymentSchedule[[#Headers],[PMT NO]])-2)+DAY(LoanStartDate),"")</f>
        <v>52810</v>
      </c>
      <c r="D272" s="13">
        <f>IF(PaymentSchedule[[#This Row],[PMT NO]]&lt;&gt;"",IF(ROW()-ROW(PaymentSchedule[[#Headers],[BEGINNING BALANCE]])=1,LoanAmount,INDEX(PaymentSchedule[ENDING BALANCE],ROW()-ROW(PaymentSchedule[[#Headers],[BEGINNING BALANCE]])-1)),"")</f>
        <v>44181.655184791656</v>
      </c>
      <c r="E272" s="13">
        <f>IF(PaymentSchedule[[#This Row],[PMT NO]]&lt;&gt;"",ScheduledPayment,"")</f>
        <v>536.82162301213907</v>
      </c>
      <c r="F27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72" s="13">
        <f>IF(PaymentSchedule[[#This Row],[PMT NO]]&lt;&gt;"",PaymentSchedule[[#This Row],[TOTAL PAYMENT]]-PaymentSchedule[[#This Row],[INTEREST]],"")</f>
        <v>352.73139307550719</v>
      </c>
      <c r="I272" s="13">
        <f>IF(PaymentSchedule[[#This Row],[PMT NO]]&lt;&gt;"",PaymentSchedule[[#This Row],[BEGINNING BALANCE]]*(InterestRate/PaymentsPerYear),"")</f>
        <v>184.09022993663189</v>
      </c>
      <c r="J27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43828.923791716152</v>
      </c>
      <c r="K272" s="13">
        <f>IF(PaymentSchedule[[#This Row],[PMT NO]]&lt;&gt;"",SUM(INDEX(PaymentSchedule[INTEREST],1,1):PaymentSchedule[[#This Row],[INTEREST]]),"")</f>
        <v>83402.545774872269</v>
      </c>
      <c r="L272" s="14">
        <f>IF(PaymentSchedule[[#This Row],[PMT NO]]&lt;&gt;"",SUM(INDEX(PaymentSchedule[PRINCIPAL],1,1):PaymentSchedule[[#This Row],[PRINCIPAL]]),"")</f>
        <v>56171.07620828387</v>
      </c>
    </row>
    <row r="273" spans="2:12" ht="16">
      <c r="B273" s="11">
        <f>IF(LoanIsGood,IF(ROW()-ROW(PaymentSchedule[[#Headers],[PMT NO]])&gt;ScheduledNumberOfPayments,"",ROW()-ROW(PaymentSchedule[[#Headers],[PMT NO]])),"")</f>
        <v>261</v>
      </c>
      <c r="C273" s="12">
        <f>IF(PaymentSchedule[[#This Row],[PMT NO]]&lt;&gt;"",EOMONTH(LoanStartDate,ROW(PaymentSchedule[[#This Row],[PMT NO]])-ROW(PaymentSchedule[[#Headers],[PMT NO]])-2)+DAY(LoanStartDate),"")</f>
        <v>52841</v>
      </c>
      <c r="D273" s="13">
        <f>IF(PaymentSchedule[[#This Row],[PMT NO]]&lt;&gt;"",IF(ROW()-ROW(PaymentSchedule[[#Headers],[BEGINNING BALANCE]])=1,LoanAmount,INDEX(PaymentSchedule[ENDING BALANCE],ROW()-ROW(PaymentSchedule[[#Headers],[BEGINNING BALANCE]])-1)),"")</f>
        <v>43828.923791716152</v>
      </c>
      <c r="E273" s="13">
        <f>IF(PaymentSchedule[[#This Row],[PMT NO]]&lt;&gt;"",ScheduledPayment,"")</f>
        <v>536.82162301213907</v>
      </c>
      <c r="F27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73" s="13">
        <f>IF(PaymentSchedule[[#This Row],[PMT NO]]&lt;&gt;"",PaymentSchedule[[#This Row],[TOTAL PAYMENT]]-PaymentSchedule[[#This Row],[INTEREST]],"")</f>
        <v>354.20110721332173</v>
      </c>
      <c r="I273" s="13">
        <f>IF(PaymentSchedule[[#This Row],[PMT NO]]&lt;&gt;"",PaymentSchedule[[#This Row],[BEGINNING BALANCE]]*(InterestRate/PaymentsPerYear),"")</f>
        <v>182.62051579881731</v>
      </c>
      <c r="J27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43474.722684502827</v>
      </c>
      <c r="K273" s="13">
        <f>IF(PaymentSchedule[[#This Row],[PMT NO]]&lt;&gt;"",SUM(INDEX(PaymentSchedule[INTEREST],1,1):PaymentSchedule[[#This Row],[INTEREST]]),"")</f>
        <v>83585.166290671084</v>
      </c>
      <c r="L273" s="14">
        <f>IF(PaymentSchedule[[#This Row],[PMT NO]]&lt;&gt;"",SUM(INDEX(PaymentSchedule[PRINCIPAL],1,1):PaymentSchedule[[#This Row],[PRINCIPAL]]),"")</f>
        <v>56525.277315497195</v>
      </c>
    </row>
    <row r="274" spans="2:12" ht="16">
      <c r="B274" s="11">
        <f>IF(LoanIsGood,IF(ROW()-ROW(PaymentSchedule[[#Headers],[PMT NO]])&gt;ScheduledNumberOfPayments,"",ROW()-ROW(PaymentSchedule[[#Headers],[PMT NO]])),"")</f>
        <v>262</v>
      </c>
      <c r="C274" s="12">
        <f>IF(PaymentSchedule[[#This Row],[PMT NO]]&lt;&gt;"",EOMONTH(LoanStartDate,ROW(PaymentSchedule[[#This Row],[PMT NO]])-ROW(PaymentSchedule[[#Headers],[PMT NO]])-2)+DAY(LoanStartDate),"")</f>
        <v>52871</v>
      </c>
      <c r="D274" s="13">
        <f>IF(PaymentSchedule[[#This Row],[PMT NO]]&lt;&gt;"",IF(ROW()-ROW(PaymentSchedule[[#Headers],[BEGINNING BALANCE]])=1,LoanAmount,INDEX(PaymentSchedule[ENDING BALANCE],ROW()-ROW(PaymentSchedule[[#Headers],[BEGINNING BALANCE]])-1)),"")</f>
        <v>43474.722684502827</v>
      </c>
      <c r="E274" s="13">
        <f>IF(PaymentSchedule[[#This Row],[PMT NO]]&lt;&gt;"",ScheduledPayment,"")</f>
        <v>536.82162301213907</v>
      </c>
      <c r="F27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74" s="13">
        <f>IF(PaymentSchedule[[#This Row],[PMT NO]]&lt;&gt;"",PaymentSchedule[[#This Row],[TOTAL PAYMENT]]-PaymentSchedule[[#This Row],[INTEREST]],"")</f>
        <v>355.67694516004394</v>
      </c>
      <c r="I274" s="13">
        <f>IF(PaymentSchedule[[#This Row],[PMT NO]]&lt;&gt;"",PaymentSchedule[[#This Row],[BEGINNING BALANCE]]*(InterestRate/PaymentsPerYear),"")</f>
        <v>181.1446778520951</v>
      </c>
      <c r="J27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43119.045739342786</v>
      </c>
      <c r="K274" s="13">
        <f>IF(PaymentSchedule[[#This Row],[PMT NO]]&lt;&gt;"",SUM(INDEX(PaymentSchedule[INTEREST],1,1):PaymentSchedule[[#This Row],[INTEREST]]),"")</f>
        <v>83766.310968523176</v>
      </c>
      <c r="L274" s="14">
        <f>IF(PaymentSchedule[[#This Row],[PMT NO]]&lt;&gt;"",SUM(INDEX(PaymentSchedule[PRINCIPAL],1,1):PaymentSchedule[[#This Row],[PRINCIPAL]]),"")</f>
        <v>56880.954260657236</v>
      </c>
    </row>
    <row r="275" spans="2:12" ht="16">
      <c r="B275" s="11">
        <f>IF(LoanIsGood,IF(ROW()-ROW(PaymentSchedule[[#Headers],[PMT NO]])&gt;ScheduledNumberOfPayments,"",ROW()-ROW(PaymentSchedule[[#Headers],[PMT NO]])),"")</f>
        <v>263</v>
      </c>
      <c r="C275" s="12">
        <f>IF(PaymentSchedule[[#This Row],[PMT NO]]&lt;&gt;"",EOMONTH(LoanStartDate,ROW(PaymentSchedule[[#This Row],[PMT NO]])-ROW(PaymentSchedule[[#Headers],[PMT NO]])-2)+DAY(LoanStartDate),"")</f>
        <v>52902</v>
      </c>
      <c r="D275" s="13">
        <f>IF(PaymentSchedule[[#This Row],[PMT NO]]&lt;&gt;"",IF(ROW()-ROW(PaymentSchedule[[#Headers],[BEGINNING BALANCE]])=1,LoanAmount,INDEX(PaymentSchedule[ENDING BALANCE],ROW()-ROW(PaymentSchedule[[#Headers],[BEGINNING BALANCE]])-1)),"")</f>
        <v>43119.045739342786</v>
      </c>
      <c r="E275" s="13">
        <f>IF(PaymentSchedule[[#This Row],[PMT NO]]&lt;&gt;"",ScheduledPayment,"")</f>
        <v>536.82162301213907</v>
      </c>
      <c r="F27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75" s="13">
        <f>IF(PaymentSchedule[[#This Row],[PMT NO]]&lt;&gt;"",PaymentSchedule[[#This Row],[TOTAL PAYMENT]]-PaymentSchedule[[#This Row],[INTEREST]],"")</f>
        <v>357.15893243154414</v>
      </c>
      <c r="I275" s="13">
        <f>IF(PaymentSchedule[[#This Row],[PMT NO]]&lt;&gt;"",PaymentSchedule[[#This Row],[BEGINNING BALANCE]]*(InterestRate/PaymentsPerYear),"")</f>
        <v>179.66269058059493</v>
      </c>
      <c r="J27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42761.886806911243</v>
      </c>
      <c r="K275" s="13">
        <f>IF(PaymentSchedule[[#This Row],[PMT NO]]&lt;&gt;"",SUM(INDEX(PaymentSchedule[INTEREST],1,1):PaymentSchedule[[#This Row],[INTEREST]]),"")</f>
        <v>83945.973659103765</v>
      </c>
      <c r="L275" s="14">
        <f>IF(PaymentSchedule[[#This Row],[PMT NO]]&lt;&gt;"",SUM(INDEX(PaymentSchedule[PRINCIPAL],1,1):PaymentSchedule[[#This Row],[PRINCIPAL]]),"")</f>
        <v>57238.113193088779</v>
      </c>
    </row>
    <row r="276" spans="2:12" ht="16">
      <c r="B276" s="11">
        <f>IF(LoanIsGood,IF(ROW()-ROW(PaymentSchedule[[#Headers],[PMT NO]])&gt;ScheduledNumberOfPayments,"",ROW()-ROW(PaymentSchedule[[#Headers],[PMT NO]])),"")</f>
        <v>264</v>
      </c>
      <c r="C276" s="12">
        <f>IF(PaymentSchedule[[#This Row],[PMT NO]]&lt;&gt;"",EOMONTH(LoanStartDate,ROW(PaymentSchedule[[#This Row],[PMT NO]])-ROW(PaymentSchedule[[#Headers],[PMT NO]])-2)+DAY(LoanStartDate),"")</f>
        <v>52932</v>
      </c>
      <c r="D276" s="13">
        <f>IF(PaymentSchedule[[#This Row],[PMT NO]]&lt;&gt;"",IF(ROW()-ROW(PaymentSchedule[[#Headers],[BEGINNING BALANCE]])=1,LoanAmount,INDEX(PaymentSchedule[ENDING BALANCE],ROW()-ROW(PaymentSchedule[[#Headers],[BEGINNING BALANCE]])-1)),"")</f>
        <v>42761.886806911243</v>
      </c>
      <c r="E276" s="13">
        <f>IF(PaymentSchedule[[#This Row],[PMT NO]]&lt;&gt;"",ScheduledPayment,"")</f>
        <v>536.82162301213907</v>
      </c>
      <c r="F27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76" s="13">
        <f>IF(PaymentSchedule[[#This Row],[PMT NO]]&lt;&gt;"",PaymentSchedule[[#This Row],[TOTAL PAYMENT]]-PaymentSchedule[[#This Row],[INTEREST]],"")</f>
        <v>358.64709465000885</v>
      </c>
      <c r="I276" s="13">
        <f>IF(PaymentSchedule[[#This Row],[PMT NO]]&lt;&gt;"",PaymentSchedule[[#This Row],[BEGINNING BALANCE]]*(InterestRate/PaymentsPerYear),"")</f>
        <v>178.17452836213019</v>
      </c>
      <c r="J27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42403.239712261231</v>
      </c>
      <c r="K276" s="13">
        <f>IF(PaymentSchedule[[#This Row],[PMT NO]]&lt;&gt;"",SUM(INDEX(PaymentSchedule[INTEREST],1,1):PaymentSchedule[[#This Row],[INTEREST]]),"")</f>
        <v>84124.148187465893</v>
      </c>
      <c r="L276" s="14">
        <f>IF(PaymentSchedule[[#This Row],[PMT NO]]&lt;&gt;"",SUM(INDEX(PaymentSchedule[PRINCIPAL],1,1):PaymentSchedule[[#This Row],[PRINCIPAL]]),"")</f>
        <v>57596.760287738791</v>
      </c>
    </row>
    <row r="277" spans="2:12" ht="16">
      <c r="B277" s="11">
        <f>IF(LoanIsGood,IF(ROW()-ROW(PaymentSchedule[[#Headers],[PMT NO]])&gt;ScheduledNumberOfPayments,"",ROW()-ROW(PaymentSchedule[[#Headers],[PMT NO]])),"")</f>
        <v>265</v>
      </c>
      <c r="C277" s="12">
        <f>IF(PaymentSchedule[[#This Row],[PMT NO]]&lt;&gt;"",EOMONTH(LoanStartDate,ROW(PaymentSchedule[[#This Row],[PMT NO]])-ROW(PaymentSchedule[[#Headers],[PMT NO]])-2)+DAY(LoanStartDate),"")</f>
        <v>52963</v>
      </c>
      <c r="D277" s="13">
        <f>IF(PaymentSchedule[[#This Row],[PMT NO]]&lt;&gt;"",IF(ROW()-ROW(PaymentSchedule[[#Headers],[BEGINNING BALANCE]])=1,LoanAmount,INDEX(PaymentSchedule[ENDING BALANCE],ROW()-ROW(PaymentSchedule[[#Headers],[BEGINNING BALANCE]])-1)),"")</f>
        <v>42403.239712261231</v>
      </c>
      <c r="E277" s="13">
        <f>IF(PaymentSchedule[[#This Row],[PMT NO]]&lt;&gt;"",ScheduledPayment,"")</f>
        <v>536.82162301213907</v>
      </c>
      <c r="F27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77" s="13">
        <f>IF(PaymentSchedule[[#This Row],[PMT NO]]&lt;&gt;"",PaymentSchedule[[#This Row],[TOTAL PAYMENT]]-PaymentSchedule[[#This Row],[INTEREST]],"")</f>
        <v>360.14145754438391</v>
      </c>
      <c r="I277" s="13">
        <f>IF(PaymentSchedule[[#This Row],[PMT NO]]&lt;&gt;"",PaymentSchedule[[#This Row],[BEGINNING BALANCE]]*(InterestRate/PaymentsPerYear),"")</f>
        <v>176.68016546775513</v>
      </c>
      <c r="J27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42043.098254716846</v>
      </c>
      <c r="K277" s="13">
        <f>IF(PaymentSchedule[[#This Row],[PMT NO]]&lt;&gt;"",SUM(INDEX(PaymentSchedule[INTEREST],1,1):PaymentSchedule[[#This Row],[INTEREST]]),"")</f>
        <v>84300.828352933648</v>
      </c>
      <c r="L277" s="14">
        <f>IF(PaymentSchedule[[#This Row],[PMT NO]]&lt;&gt;"",SUM(INDEX(PaymentSchedule[PRINCIPAL],1,1):PaymentSchedule[[#This Row],[PRINCIPAL]]),"")</f>
        <v>57956.901745283176</v>
      </c>
    </row>
    <row r="278" spans="2:12" ht="16">
      <c r="B278" s="11">
        <f>IF(LoanIsGood,IF(ROW()-ROW(PaymentSchedule[[#Headers],[PMT NO]])&gt;ScheduledNumberOfPayments,"",ROW()-ROW(PaymentSchedule[[#Headers],[PMT NO]])),"")</f>
        <v>266</v>
      </c>
      <c r="C278" s="12">
        <f>IF(PaymentSchedule[[#This Row],[PMT NO]]&lt;&gt;"",EOMONTH(LoanStartDate,ROW(PaymentSchedule[[#This Row],[PMT NO]])-ROW(PaymentSchedule[[#Headers],[PMT NO]])-2)+DAY(LoanStartDate),"")</f>
        <v>52994</v>
      </c>
      <c r="D278" s="13">
        <f>IF(PaymentSchedule[[#This Row],[PMT NO]]&lt;&gt;"",IF(ROW()-ROW(PaymentSchedule[[#Headers],[BEGINNING BALANCE]])=1,LoanAmount,INDEX(PaymentSchedule[ENDING BALANCE],ROW()-ROW(PaymentSchedule[[#Headers],[BEGINNING BALANCE]])-1)),"")</f>
        <v>42043.098254716846</v>
      </c>
      <c r="E278" s="13">
        <f>IF(PaymentSchedule[[#This Row],[PMT NO]]&lt;&gt;"",ScheduledPayment,"")</f>
        <v>536.82162301213907</v>
      </c>
      <c r="F27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78" s="13">
        <f>IF(PaymentSchedule[[#This Row],[PMT NO]]&lt;&gt;"",PaymentSchedule[[#This Row],[TOTAL PAYMENT]]-PaymentSchedule[[#This Row],[INTEREST]],"")</f>
        <v>361.64204695081889</v>
      </c>
      <c r="I278" s="13">
        <f>IF(PaymentSchedule[[#This Row],[PMT NO]]&lt;&gt;"",PaymentSchedule[[#This Row],[BEGINNING BALANCE]]*(InterestRate/PaymentsPerYear),"")</f>
        <v>175.17957606132018</v>
      </c>
      <c r="J27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41681.45620776603</v>
      </c>
      <c r="K278" s="13">
        <f>IF(PaymentSchedule[[#This Row],[PMT NO]]&lt;&gt;"",SUM(INDEX(PaymentSchedule[INTEREST],1,1):PaymentSchedule[[#This Row],[INTEREST]]),"")</f>
        <v>84476.007928994964</v>
      </c>
      <c r="L278" s="14">
        <f>IF(PaymentSchedule[[#This Row],[PMT NO]]&lt;&gt;"",SUM(INDEX(PaymentSchedule[PRINCIPAL],1,1):PaymentSchedule[[#This Row],[PRINCIPAL]]),"")</f>
        <v>58318.543792233992</v>
      </c>
    </row>
    <row r="279" spans="2:12" ht="16">
      <c r="B279" s="11">
        <f>IF(LoanIsGood,IF(ROW()-ROW(PaymentSchedule[[#Headers],[PMT NO]])&gt;ScheduledNumberOfPayments,"",ROW()-ROW(PaymentSchedule[[#Headers],[PMT NO]])),"")</f>
        <v>267</v>
      </c>
      <c r="C279" s="12">
        <f>IF(PaymentSchedule[[#This Row],[PMT NO]]&lt;&gt;"",EOMONTH(LoanStartDate,ROW(PaymentSchedule[[#This Row],[PMT NO]])-ROW(PaymentSchedule[[#Headers],[PMT NO]])-2)+DAY(LoanStartDate),"")</f>
        <v>53022</v>
      </c>
      <c r="D279" s="13">
        <f>IF(PaymentSchedule[[#This Row],[PMT NO]]&lt;&gt;"",IF(ROW()-ROW(PaymentSchedule[[#Headers],[BEGINNING BALANCE]])=1,LoanAmount,INDEX(PaymentSchedule[ENDING BALANCE],ROW()-ROW(PaymentSchedule[[#Headers],[BEGINNING BALANCE]])-1)),"")</f>
        <v>41681.45620776603</v>
      </c>
      <c r="E279" s="13">
        <f>IF(PaymentSchedule[[#This Row],[PMT NO]]&lt;&gt;"",ScheduledPayment,"")</f>
        <v>536.82162301213907</v>
      </c>
      <c r="F27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7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79" s="13">
        <f>IF(PaymentSchedule[[#This Row],[PMT NO]]&lt;&gt;"",PaymentSchedule[[#This Row],[TOTAL PAYMENT]]-PaymentSchedule[[#This Row],[INTEREST]],"")</f>
        <v>363.14888881311396</v>
      </c>
      <c r="I279" s="13">
        <f>IF(PaymentSchedule[[#This Row],[PMT NO]]&lt;&gt;"",PaymentSchedule[[#This Row],[BEGINNING BALANCE]]*(InterestRate/PaymentsPerYear),"")</f>
        <v>173.67273419902511</v>
      </c>
      <c r="J27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41318.307318952917</v>
      </c>
      <c r="K279" s="13">
        <f>IF(PaymentSchedule[[#This Row],[PMT NO]]&lt;&gt;"",SUM(INDEX(PaymentSchedule[INTEREST],1,1):PaymentSchedule[[#This Row],[INTEREST]]),"")</f>
        <v>84649.680663193983</v>
      </c>
      <c r="L279" s="14">
        <f>IF(PaymentSchedule[[#This Row],[PMT NO]]&lt;&gt;"",SUM(INDEX(PaymentSchedule[PRINCIPAL],1,1):PaymentSchedule[[#This Row],[PRINCIPAL]]),"")</f>
        <v>58681.692681047105</v>
      </c>
    </row>
    <row r="280" spans="2:12" ht="16">
      <c r="B280" s="11">
        <f>IF(LoanIsGood,IF(ROW()-ROW(PaymentSchedule[[#Headers],[PMT NO]])&gt;ScheduledNumberOfPayments,"",ROW()-ROW(PaymentSchedule[[#Headers],[PMT NO]])),"")</f>
        <v>268</v>
      </c>
      <c r="C280" s="12">
        <f>IF(PaymentSchedule[[#This Row],[PMT NO]]&lt;&gt;"",EOMONTH(LoanStartDate,ROW(PaymentSchedule[[#This Row],[PMT NO]])-ROW(PaymentSchedule[[#Headers],[PMT NO]])-2)+DAY(LoanStartDate),"")</f>
        <v>53053</v>
      </c>
      <c r="D280" s="13">
        <f>IF(PaymentSchedule[[#This Row],[PMT NO]]&lt;&gt;"",IF(ROW()-ROW(PaymentSchedule[[#Headers],[BEGINNING BALANCE]])=1,LoanAmount,INDEX(PaymentSchedule[ENDING BALANCE],ROW()-ROW(PaymentSchedule[[#Headers],[BEGINNING BALANCE]])-1)),"")</f>
        <v>41318.307318952917</v>
      </c>
      <c r="E280" s="13">
        <f>IF(PaymentSchedule[[#This Row],[PMT NO]]&lt;&gt;"",ScheduledPayment,"")</f>
        <v>536.82162301213907</v>
      </c>
      <c r="F28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80" s="13">
        <f>IF(PaymentSchedule[[#This Row],[PMT NO]]&lt;&gt;"",PaymentSchedule[[#This Row],[TOTAL PAYMENT]]-PaymentSchedule[[#This Row],[INTEREST]],"")</f>
        <v>364.66200918316861</v>
      </c>
      <c r="I280" s="13">
        <f>IF(PaymentSchedule[[#This Row],[PMT NO]]&lt;&gt;"",PaymentSchedule[[#This Row],[BEGINNING BALANCE]]*(InterestRate/PaymentsPerYear),"")</f>
        <v>172.15961382897049</v>
      </c>
      <c r="J28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40953.645309769745</v>
      </c>
      <c r="K280" s="13">
        <f>IF(PaymentSchedule[[#This Row],[PMT NO]]&lt;&gt;"",SUM(INDEX(PaymentSchedule[INTEREST],1,1):PaymentSchedule[[#This Row],[INTEREST]]),"")</f>
        <v>84821.840277022959</v>
      </c>
      <c r="L280" s="14">
        <f>IF(PaymentSchedule[[#This Row],[PMT NO]]&lt;&gt;"",SUM(INDEX(PaymentSchedule[PRINCIPAL],1,1):PaymentSchedule[[#This Row],[PRINCIPAL]]),"")</f>
        <v>59046.354690230277</v>
      </c>
    </row>
    <row r="281" spans="2:12" ht="16">
      <c r="B281" s="11">
        <f>IF(LoanIsGood,IF(ROW()-ROW(PaymentSchedule[[#Headers],[PMT NO]])&gt;ScheduledNumberOfPayments,"",ROW()-ROW(PaymentSchedule[[#Headers],[PMT NO]])),"")</f>
        <v>269</v>
      </c>
      <c r="C281" s="12">
        <f>IF(PaymentSchedule[[#This Row],[PMT NO]]&lt;&gt;"",EOMONTH(LoanStartDate,ROW(PaymentSchedule[[#This Row],[PMT NO]])-ROW(PaymentSchedule[[#Headers],[PMT NO]])-2)+DAY(LoanStartDate),"")</f>
        <v>53083</v>
      </c>
      <c r="D281" s="13">
        <f>IF(PaymentSchedule[[#This Row],[PMT NO]]&lt;&gt;"",IF(ROW()-ROW(PaymentSchedule[[#Headers],[BEGINNING BALANCE]])=1,LoanAmount,INDEX(PaymentSchedule[ENDING BALANCE],ROW()-ROW(PaymentSchedule[[#Headers],[BEGINNING BALANCE]])-1)),"")</f>
        <v>40953.645309769745</v>
      </c>
      <c r="E281" s="13">
        <f>IF(PaymentSchedule[[#This Row],[PMT NO]]&lt;&gt;"",ScheduledPayment,"")</f>
        <v>536.82162301213907</v>
      </c>
      <c r="F28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81" s="13">
        <f>IF(PaymentSchedule[[#This Row],[PMT NO]]&lt;&gt;"",PaymentSchedule[[#This Row],[TOTAL PAYMENT]]-PaymentSchedule[[#This Row],[INTEREST]],"")</f>
        <v>366.1814342214318</v>
      </c>
      <c r="I281" s="13">
        <f>IF(PaymentSchedule[[#This Row],[PMT NO]]&lt;&gt;"",PaymentSchedule[[#This Row],[BEGINNING BALANCE]]*(InterestRate/PaymentsPerYear),"")</f>
        <v>170.64018879070727</v>
      </c>
      <c r="J28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40587.46387554831</v>
      </c>
      <c r="K281" s="13">
        <f>IF(PaymentSchedule[[#This Row],[PMT NO]]&lt;&gt;"",SUM(INDEX(PaymentSchedule[INTEREST],1,1):PaymentSchedule[[#This Row],[INTEREST]]),"")</f>
        <v>84992.480465813671</v>
      </c>
      <c r="L281" s="14">
        <f>IF(PaymentSchedule[[#This Row],[PMT NO]]&lt;&gt;"",SUM(INDEX(PaymentSchedule[PRINCIPAL],1,1):PaymentSchedule[[#This Row],[PRINCIPAL]]),"")</f>
        <v>59412.536124451712</v>
      </c>
    </row>
    <row r="282" spans="2:12" ht="16">
      <c r="B282" s="11">
        <f>IF(LoanIsGood,IF(ROW()-ROW(PaymentSchedule[[#Headers],[PMT NO]])&gt;ScheduledNumberOfPayments,"",ROW()-ROW(PaymentSchedule[[#Headers],[PMT NO]])),"")</f>
        <v>270</v>
      </c>
      <c r="C282" s="12">
        <f>IF(PaymentSchedule[[#This Row],[PMT NO]]&lt;&gt;"",EOMONTH(LoanStartDate,ROW(PaymentSchedule[[#This Row],[PMT NO]])-ROW(PaymentSchedule[[#Headers],[PMT NO]])-2)+DAY(LoanStartDate),"")</f>
        <v>53114</v>
      </c>
      <c r="D282" s="13">
        <f>IF(PaymentSchedule[[#This Row],[PMT NO]]&lt;&gt;"",IF(ROW()-ROW(PaymentSchedule[[#Headers],[BEGINNING BALANCE]])=1,LoanAmount,INDEX(PaymentSchedule[ENDING BALANCE],ROW()-ROW(PaymentSchedule[[#Headers],[BEGINNING BALANCE]])-1)),"")</f>
        <v>40587.46387554831</v>
      </c>
      <c r="E282" s="13">
        <f>IF(PaymentSchedule[[#This Row],[PMT NO]]&lt;&gt;"",ScheduledPayment,"")</f>
        <v>536.82162301213907</v>
      </c>
      <c r="F28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82" s="13">
        <f>IF(PaymentSchedule[[#This Row],[PMT NO]]&lt;&gt;"",PaymentSchedule[[#This Row],[TOTAL PAYMENT]]-PaymentSchedule[[#This Row],[INTEREST]],"")</f>
        <v>367.70719019735441</v>
      </c>
      <c r="I282" s="13">
        <f>IF(PaymentSchedule[[#This Row],[PMT NO]]&lt;&gt;"",PaymentSchedule[[#This Row],[BEGINNING BALANCE]]*(InterestRate/PaymentsPerYear),"")</f>
        <v>169.11443281478464</v>
      </c>
      <c r="J28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40219.756685350956</v>
      </c>
      <c r="K282" s="13">
        <f>IF(PaymentSchedule[[#This Row],[PMT NO]]&lt;&gt;"",SUM(INDEX(PaymentSchedule[INTEREST],1,1):PaymentSchedule[[#This Row],[INTEREST]]),"")</f>
        <v>85161.594898628449</v>
      </c>
      <c r="L282" s="14">
        <f>IF(PaymentSchedule[[#This Row],[PMT NO]]&lt;&gt;"",SUM(INDEX(PaymentSchedule[PRINCIPAL],1,1):PaymentSchedule[[#This Row],[PRINCIPAL]]),"")</f>
        <v>59780.243314649066</v>
      </c>
    </row>
    <row r="283" spans="2:12" ht="16">
      <c r="B283" s="11">
        <f>IF(LoanIsGood,IF(ROW()-ROW(PaymentSchedule[[#Headers],[PMT NO]])&gt;ScheduledNumberOfPayments,"",ROW()-ROW(PaymentSchedule[[#Headers],[PMT NO]])),"")</f>
        <v>271</v>
      </c>
      <c r="C283" s="12">
        <f>IF(PaymentSchedule[[#This Row],[PMT NO]]&lt;&gt;"",EOMONTH(LoanStartDate,ROW(PaymentSchedule[[#This Row],[PMT NO]])-ROW(PaymentSchedule[[#Headers],[PMT NO]])-2)+DAY(LoanStartDate),"")</f>
        <v>53144</v>
      </c>
      <c r="D283" s="13">
        <f>IF(PaymentSchedule[[#This Row],[PMT NO]]&lt;&gt;"",IF(ROW()-ROW(PaymentSchedule[[#Headers],[BEGINNING BALANCE]])=1,LoanAmount,INDEX(PaymentSchedule[ENDING BALANCE],ROW()-ROW(PaymentSchedule[[#Headers],[BEGINNING BALANCE]])-1)),"")</f>
        <v>40219.756685350956</v>
      </c>
      <c r="E283" s="13">
        <f>IF(PaymentSchedule[[#This Row],[PMT NO]]&lt;&gt;"",ScheduledPayment,"")</f>
        <v>536.82162301213907</v>
      </c>
      <c r="F28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83" s="13">
        <f>IF(PaymentSchedule[[#This Row],[PMT NO]]&lt;&gt;"",PaymentSchedule[[#This Row],[TOTAL PAYMENT]]-PaymentSchedule[[#This Row],[INTEREST]],"")</f>
        <v>369.23930348984345</v>
      </c>
      <c r="I283" s="13">
        <f>IF(PaymentSchedule[[#This Row],[PMT NO]]&lt;&gt;"",PaymentSchedule[[#This Row],[BEGINNING BALANCE]]*(InterestRate/PaymentsPerYear),"")</f>
        <v>167.58231952229565</v>
      </c>
      <c r="J28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39850.517381861115</v>
      </c>
      <c r="K283" s="13">
        <f>IF(PaymentSchedule[[#This Row],[PMT NO]]&lt;&gt;"",SUM(INDEX(PaymentSchedule[INTEREST],1,1):PaymentSchedule[[#This Row],[INTEREST]]),"")</f>
        <v>85329.17721815074</v>
      </c>
      <c r="L283" s="14">
        <f>IF(PaymentSchedule[[#This Row],[PMT NO]]&lt;&gt;"",SUM(INDEX(PaymentSchedule[PRINCIPAL],1,1):PaymentSchedule[[#This Row],[PRINCIPAL]]),"")</f>
        <v>60149.482618138907</v>
      </c>
    </row>
    <row r="284" spans="2:12" ht="16">
      <c r="B284" s="11">
        <f>IF(LoanIsGood,IF(ROW()-ROW(PaymentSchedule[[#Headers],[PMT NO]])&gt;ScheduledNumberOfPayments,"",ROW()-ROW(PaymentSchedule[[#Headers],[PMT NO]])),"")</f>
        <v>272</v>
      </c>
      <c r="C284" s="12">
        <f>IF(PaymentSchedule[[#This Row],[PMT NO]]&lt;&gt;"",EOMONTH(LoanStartDate,ROW(PaymentSchedule[[#This Row],[PMT NO]])-ROW(PaymentSchedule[[#Headers],[PMT NO]])-2)+DAY(LoanStartDate),"")</f>
        <v>53175</v>
      </c>
      <c r="D284" s="13">
        <f>IF(PaymentSchedule[[#This Row],[PMT NO]]&lt;&gt;"",IF(ROW()-ROW(PaymentSchedule[[#Headers],[BEGINNING BALANCE]])=1,LoanAmount,INDEX(PaymentSchedule[ENDING BALANCE],ROW()-ROW(PaymentSchedule[[#Headers],[BEGINNING BALANCE]])-1)),"")</f>
        <v>39850.517381861115</v>
      </c>
      <c r="E284" s="13">
        <f>IF(PaymentSchedule[[#This Row],[PMT NO]]&lt;&gt;"",ScheduledPayment,"")</f>
        <v>536.82162301213907</v>
      </c>
      <c r="F28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84" s="13">
        <f>IF(PaymentSchedule[[#This Row],[PMT NO]]&lt;&gt;"",PaymentSchedule[[#This Row],[TOTAL PAYMENT]]-PaymentSchedule[[#This Row],[INTEREST]],"")</f>
        <v>370.77780058771776</v>
      </c>
      <c r="I284" s="13">
        <f>IF(PaymentSchedule[[#This Row],[PMT NO]]&lt;&gt;"",PaymentSchedule[[#This Row],[BEGINNING BALANCE]]*(InterestRate/PaymentsPerYear),"")</f>
        <v>166.04382242442131</v>
      </c>
      <c r="J28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39479.739581273396</v>
      </c>
      <c r="K284" s="13">
        <f>IF(PaymentSchedule[[#This Row],[PMT NO]]&lt;&gt;"",SUM(INDEX(PaymentSchedule[INTEREST],1,1):PaymentSchedule[[#This Row],[INTEREST]]),"")</f>
        <v>85495.221040575168</v>
      </c>
      <c r="L284" s="14">
        <f>IF(PaymentSchedule[[#This Row],[PMT NO]]&lt;&gt;"",SUM(INDEX(PaymentSchedule[PRINCIPAL],1,1):PaymentSchedule[[#This Row],[PRINCIPAL]]),"")</f>
        <v>60520.260418726626</v>
      </c>
    </row>
    <row r="285" spans="2:12" ht="16">
      <c r="B285" s="11">
        <f>IF(LoanIsGood,IF(ROW()-ROW(PaymentSchedule[[#Headers],[PMT NO]])&gt;ScheduledNumberOfPayments,"",ROW()-ROW(PaymentSchedule[[#Headers],[PMT NO]])),"")</f>
        <v>273</v>
      </c>
      <c r="C285" s="12">
        <f>IF(PaymentSchedule[[#This Row],[PMT NO]]&lt;&gt;"",EOMONTH(LoanStartDate,ROW(PaymentSchedule[[#This Row],[PMT NO]])-ROW(PaymentSchedule[[#Headers],[PMT NO]])-2)+DAY(LoanStartDate),"")</f>
        <v>53206</v>
      </c>
      <c r="D285" s="13">
        <f>IF(PaymentSchedule[[#This Row],[PMT NO]]&lt;&gt;"",IF(ROW()-ROW(PaymentSchedule[[#Headers],[BEGINNING BALANCE]])=1,LoanAmount,INDEX(PaymentSchedule[ENDING BALANCE],ROW()-ROW(PaymentSchedule[[#Headers],[BEGINNING BALANCE]])-1)),"")</f>
        <v>39479.739581273396</v>
      </c>
      <c r="E285" s="13">
        <f>IF(PaymentSchedule[[#This Row],[PMT NO]]&lt;&gt;"",ScheduledPayment,"")</f>
        <v>536.82162301213907</v>
      </c>
      <c r="F28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85" s="13">
        <f>IF(PaymentSchedule[[#This Row],[PMT NO]]&lt;&gt;"",PaymentSchedule[[#This Row],[TOTAL PAYMENT]]-PaymentSchedule[[#This Row],[INTEREST]],"")</f>
        <v>372.3227080901666</v>
      </c>
      <c r="I285" s="13">
        <f>IF(PaymentSchedule[[#This Row],[PMT NO]]&lt;&gt;"",PaymentSchedule[[#This Row],[BEGINNING BALANCE]]*(InterestRate/PaymentsPerYear),"")</f>
        <v>164.49891492197247</v>
      </c>
      <c r="J28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39107.416873183232</v>
      </c>
      <c r="K285" s="13">
        <f>IF(PaymentSchedule[[#This Row],[PMT NO]]&lt;&gt;"",SUM(INDEX(PaymentSchedule[INTEREST],1,1):PaymentSchedule[[#This Row],[INTEREST]]),"")</f>
        <v>85659.719955497145</v>
      </c>
      <c r="L285" s="14">
        <f>IF(PaymentSchedule[[#This Row],[PMT NO]]&lt;&gt;"",SUM(INDEX(PaymentSchedule[PRINCIPAL],1,1):PaymentSchedule[[#This Row],[PRINCIPAL]]),"")</f>
        <v>60892.583126816789</v>
      </c>
    </row>
    <row r="286" spans="2:12" ht="16">
      <c r="B286" s="11">
        <f>IF(LoanIsGood,IF(ROW()-ROW(PaymentSchedule[[#Headers],[PMT NO]])&gt;ScheduledNumberOfPayments,"",ROW()-ROW(PaymentSchedule[[#Headers],[PMT NO]])),"")</f>
        <v>274</v>
      </c>
      <c r="C286" s="12">
        <f>IF(PaymentSchedule[[#This Row],[PMT NO]]&lt;&gt;"",EOMONTH(LoanStartDate,ROW(PaymentSchedule[[#This Row],[PMT NO]])-ROW(PaymentSchedule[[#Headers],[PMT NO]])-2)+DAY(LoanStartDate),"")</f>
        <v>53236</v>
      </c>
      <c r="D286" s="13">
        <f>IF(PaymentSchedule[[#This Row],[PMT NO]]&lt;&gt;"",IF(ROW()-ROW(PaymentSchedule[[#Headers],[BEGINNING BALANCE]])=1,LoanAmount,INDEX(PaymentSchedule[ENDING BALANCE],ROW()-ROW(PaymentSchedule[[#Headers],[BEGINNING BALANCE]])-1)),"")</f>
        <v>39107.416873183232</v>
      </c>
      <c r="E286" s="13">
        <f>IF(PaymentSchedule[[#This Row],[PMT NO]]&lt;&gt;"",ScheduledPayment,"")</f>
        <v>536.82162301213907</v>
      </c>
      <c r="F28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86" s="13">
        <f>IF(PaymentSchedule[[#This Row],[PMT NO]]&lt;&gt;"",PaymentSchedule[[#This Row],[TOTAL PAYMENT]]-PaymentSchedule[[#This Row],[INTEREST]],"")</f>
        <v>373.87405270720893</v>
      </c>
      <c r="I286" s="13">
        <f>IF(PaymentSchedule[[#This Row],[PMT NO]]&lt;&gt;"",PaymentSchedule[[#This Row],[BEGINNING BALANCE]]*(InterestRate/PaymentsPerYear),"")</f>
        <v>162.94757030493014</v>
      </c>
      <c r="J28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38733.542820476025</v>
      </c>
      <c r="K286" s="13">
        <f>IF(PaymentSchedule[[#This Row],[PMT NO]]&lt;&gt;"",SUM(INDEX(PaymentSchedule[INTEREST],1,1):PaymentSchedule[[#This Row],[INTEREST]]),"")</f>
        <v>85822.66752580207</v>
      </c>
      <c r="L286" s="14">
        <f>IF(PaymentSchedule[[#This Row],[PMT NO]]&lt;&gt;"",SUM(INDEX(PaymentSchedule[PRINCIPAL],1,1):PaymentSchedule[[#This Row],[PRINCIPAL]]),"")</f>
        <v>61266.457179523997</v>
      </c>
    </row>
    <row r="287" spans="2:12" ht="16">
      <c r="B287" s="11">
        <f>IF(LoanIsGood,IF(ROW()-ROW(PaymentSchedule[[#Headers],[PMT NO]])&gt;ScheduledNumberOfPayments,"",ROW()-ROW(PaymentSchedule[[#Headers],[PMT NO]])),"")</f>
        <v>275</v>
      </c>
      <c r="C287" s="12">
        <f>IF(PaymentSchedule[[#This Row],[PMT NO]]&lt;&gt;"",EOMONTH(LoanStartDate,ROW(PaymentSchedule[[#This Row],[PMT NO]])-ROW(PaymentSchedule[[#Headers],[PMT NO]])-2)+DAY(LoanStartDate),"")</f>
        <v>53267</v>
      </c>
      <c r="D287" s="13">
        <f>IF(PaymentSchedule[[#This Row],[PMT NO]]&lt;&gt;"",IF(ROW()-ROW(PaymentSchedule[[#Headers],[BEGINNING BALANCE]])=1,LoanAmount,INDEX(PaymentSchedule[ENDING BALANCE],ROW()-ROW(PaymentSchedule[[#Headers],[BEGINNING BALANCE]])-1)),"")</f>
        <v>38733.542820476025</v>
      </c>
      <c r="E287" s="13">
        <f>IF(PaymentSchedule[[#This Row],[PMT NO]]&lt;&gt;"",ScheduledPayment,"")</f>
        <v>536.82162301213907</v>
      </c>
      <c r="F28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87" s="13">
        <f>IF(PaymentSchedule[[#This Row],[PMT NO]]&lt;&gt;"",PaymentSchedule[[#This Row],[TOTAL PAYMENT]]-PaymentSchedule[[#This Row],[INTEREST]],"")</f>
        <v>375.43186126015564</v>
      </c>
      <c r="I287" s="13">
        <f>IF(PaymentSchedule[[#This Row],[PMT NO]]&lt;&gt;"",PaymentSchedule[[#This Row],[BEGINNING BALANCE]]*(InterestRate/PaymentsPerYear),"")</f>
        <v>161.38976175198343</v>
      </c>
      <c r="J28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38358.110959215868</v>
      </c>
      <c r="K287" s="13">
        <f>IF(PaymentSchedule[[#This Row],[PMT NO]]&lt;&gt;"",SUM(INDEX(PaymentSchedule[INTEREST],1,1):PaymentSchedule[[#This Row],[INTEREST]]),"")</f>
        <v>85984.057287554053</v>
      </c>
      <c r="L287" s="14">
        <f>IF(PaymentSchedule[[#This Row],[PMT NO]]&lt;&gt;"",SUM(INDEX(PaymentSchedule[PRINCIPAL],1,1):PaymentSchedule[[#This Row],[PRINCIPAL]]),"")</f>
        <v>61641.889040784154</v>
      </c>
    </row>
    <row r="288" spans="2:12" ht="16">
      <c r="B288" s="11">
        <f>IF(LoanIsGood,IF(ROW()-ROW(PaymentSchedule[[#Headers],[PMT NO]])&gt;ScheduledNumberOfPayments,"",ROW()-ROW(PaymentSchedule[[#Headers],[PMT NO]])),"")</f>
        <v>276</v>
      </c>
      <c r="C288" s="12">
        <f>IF(PaymentSchedule[[#This Row],[PMT NO]]&lt;&gt;"",EOMONTH(LoanStartDate,ROW(PaymentSchedule[[#This Row],[PMT NO]])-ROW(PaymentSchedule[[#Headers],[PMT NO]])-2)+DAY(LoanStartDate),"")</f>
        <v>53297</v>
      </c>
      <c r="D288" s="13">
        <f>IF(PaymentSchedule[[#This Row],[PMT NO]]&lt;&gt;"",IF(ROW()-ROW(PaymentSchedule[[#Headers],[BEGINNING BALANCE]])=1,LoanAmount,INDEX(PaymentSchedule[ENDING BALANCE],ROW()-ROW(PaymentSchedule[[#Headers],[BEGINNING BALANCE]])-1)),"")</f>
        <v>38358.110959215868</v>
      </c>
      <c r="E288" s="13">
        <f>IF(PaymentSchedule[[#This Row],[PMT NO]]&lt;&gt;"",ScheduledPayment,"")</f>
        <v>536.82162301213907</v>
      </c>
      <c r="F28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88" s="13">
        <f>IF(PaymentSchedule[[#This Row],[PMT NO]]&lt;&gt;"",PaymentSchedule[[#This Row],[TOTAL PAYMENT]]-PaymentSchedule[[#This Row],[INTEREST]],"")</f>
        <v>376.99616068207297</v>
      </c>
      <c r="I288" s="13">
        <f>IF(PaymentSchedule[[#This Row],[PMT NO]]&lt;&gt;"",PaymentSchedule[[#This Row],[BEGINNING BALANCE]]*(InterestRate/PaymentsPerYear),"")</f>
        <v>159.8254623300661</v>
      </c>
      <c r="J28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37981.114798533796</v>
      </c>
      <c r="K288" s="13">
        <f>IF(PaymentSchedule[[#This Row],[PMT NO]]&lt;&gt;"",SUM(INDEX(PaymentSchedule[INTEREST],1,1):PaymentSchedule[[#This Row],[INTEREST]]),"")</f>
        <v>86143.882749884113</v>
      </c>
      <c r="L288" s="14">
        <f>IF(PaymentSchedule[[#This Row],[PMT NO]]&lt;&gt;"",SUM(INDEX(PaymentSchedule[PRINCIPAL],1,1):PaymentSchedule[[#This Row],[PRINCIPAL]]),"")</f>
        <v>62018.885201466226</v>
      </c>
    </row>
    <row r="289" spans="2:12" ht="16">
      <c r="B289" s="11">
        <f>IF(LoanIsGood,IF(ROW()-ROW(PaymentSchedule[[#Headers],[PMT NO]])&gt;ScheduledNumberOfPayments,"",ROW()-ROW(PaymentSchedule[[#Headers],[PMT NO]])),"")</f>
        <v>277</v>
      </c>
      <c r="C289" s="12">
        <f>IF(PaymentSchedule[[#This Row],[PMT NO]]&lt;&gt;"",EOMONTH(LoanStartDate,ROW(PaymentSchedule[[#This Row],[PMT NO]])-ROW(PaymentSchedule[[#Headers],[PMT NO]])-2)+DAY(LoanStartDate),"")</f>
        <v>53328</v>
      </c>
      <c r="D289" s="13">
        <f>IF(PaymentSchedule[[#This Row],[PMT NO]]&lt;&gt;"",IF(ROW()-ROW(PaymentSchedule[[#Headers],[BEGINNING BALANCE]])=1,LoanAmount,INDEX(PaymentSchedule[ENDING BALANCE],ROW()-ROW(PaymentSchedule[[#Headers],[BEGINNING BALANCE]])-1)),"")</f>
        <v>37981.114798533796</v>
      </c>
      <c r="E289" s="13">
        <f>IF(PaymentSchedule[[#This Row],[PMT NO]]&lt;&gt;"",ScheduledPayment,"")</f>
        <v>536.82162301213907</v>
      </c>
      <c r="F28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8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89" s="13">
        <f>IF(PaymentSchedule[[#This Row],[PMT NO]]&lt;&gt;"",PaymentSchedule[[#This Row],[TOTAL PAYMENT]]-PaymentSchedule[[#This Row],[INTEREST]],"")</f>
        <v>378.56697801824828</v>
      </c>
      <c r="I289" s="13">
        <f>IF(PaymentSchedule[[#This Row],[PMT NO]]&lt;&gt;"",PaymentSchedule[[#This Row],[BEGINNING BALANCE]]*(InterestRate/PaymentsPerYear),"")</f>
        <v>158.25464499389082</v>
      </c>
      <c r="J28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37602.547820515545</v>
      </c>
      <c r="K289" s="13">
        <f>IF(PaymentSchedule[[#This Row],[PMT NO]]&lt;&gt;"",SUM(INDEX(PaymentSchedule[INTEREST],1,1):PaymentSchedule[[#This Row],[INTEREST]]),"")</f>
        <v>86302.137394878009</v>
      </c>
      <c r="L289" s="14">
        <f>IF(PaymentSchedule[[#This Row],[PMT NO]]&lt;&gt;"",SUM(INDEX(PaymentSchedule[PRINCIPAL],1,1):PaymentSchedule[[#This Row],[PRINCIPAL]]),"")</f>
        <v>62397.452179484477</v>
      </c>
    </row>
    <row r="290" spans="2:12" ht="16">
      <c r="B290" s="11">
        <f>IF(LoanIsGood,IF(ROW()-ROW(PaymentSchedule[[#Headers],[PMT NO]])&gt;ScheduledNumberOfPayments,"",ROW()-ROW(PaymentSchedule[[#Headers],[PMT NO]])),"")</f>
        <v>278</v>
      </c>
      <c r="C290" s="12">
        <f>IF(PaymentSchedule[[#This Row],[PMT NO]]&lt;&gt;"",EOMONTH(LoanStartDate,ROW(PaymentSchedule[[#This Row],[PMT NO]])-ROW(PaymentSchedule[[#Headers],[PMT NO]])-2)+DAY(LoanStartDate),"")</f>
        <v>53359</v>
      </c>
      <c r="D290" s="13">
        <f>IF(PaymentSchedule[[#This Row],[PMT NO]]&lt;&gt;"",IF(ROW()-ROW(PaymentSchedule[[#Headers],[BEGINNING BALANCE]])=1,LoanAmount,INDEX(PaymentSchedule[ENDING BALANCE],ROW()-ROW(PaymentSchedule[[#Headers],[BEGINNING BALANCE]])-1)),"")</f>
        <v>37602.547820515545</v>
      </c>
      <c r="E290" s="13">
        <f>IF(PaymentSchedule[[#This Row],[PMT NO]]&lt;&gt;"",ScheduledPayment,"")</f>
        <v>536.82162301213907</v>
      </c>
      <c r="F29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90" s="13">
        <f>IF(PaymentSchedule[[#This Row],[PMT NO]]&lt;&gt;"",PaymentSchedule[[#This Row],[TOTAL PAYMENT]]-PaymentSchedule[[#This Row],[INTEREST]],"")</f>
        <v>380.14434042665766</v>
      </c>
      <c r="I290" s="13">
        <f>IF(PaymentSchedule[[#This Row],[PMT NO]]&lt;&gt;"",PaymentSchedule[[#This Row],[BEGINNING BALANCE]]*(InterestRate/PaymentsPerYear),"")</f>
        <v>156.67728258548144</v>
      </c>
      <c r="J29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37222.403480088884</v>
      </c>
      <c r="K290" s="13">
        <f>IF(PaymentSchedule[[#This Row],[PMT NO]]&lt;&gt;"",SUM(INDEX(PaymentSchedule[INTEREST],1,1):PaymentSchedule[[#This Row],[INTEREST]]),"")</f>
        <v>86458.814677463495</v>
      </c>
      <c r="L290" s="14">
        <f>IF(PaymentSchedule[[#This Row],[PMT NO]]&lt;&gt;"",SUM(INDEX(PaymentSchedule[PRINCIPAL],1,1):PaymentSchedule[[#This Row],[PRINCIPAL]]),"")</f>
        <v>62777.596519911138</v>
      </c>
    </row>
    <row r="291" spans="2:12" ht="16">
      <c r="B291" s="11">
        <f>IF(LoanIsGood,IF(ROW()-ROW(PaymentSchedule[[#Headers],[PMT NO]])&gt;ScheduledNumberOfPayments,"",ROW()-ROW(PaymentSchedule[[#Headers],[PMT NO]])),"")</f>
        <v>279</v>
      </c>
      <c r="C291" s="12">
        <f>IF(PaymentSchedule[[#This Row],[PMT NO]]&lt;&gt;"",EOMONTH(LoanStartDate,ROW(PaymentSchedule[[#This Row],[PMT NO]])-ROW(PaymentSchedule[[#Headers],[PMT NO]])-2)+DAY(LoanStartDate),"")</f>
        <v>53387</v>
      </c>
      <c r="D291" s="13">
        <f>IF(PaymentSchedule[[#This Row],[PMT NO]]&lt;&gt;"",IF(ROW()-ROW(PaymentSchedule[[#Headers],[BEGINNING BALANCE]])=1,LoanAmount,INDEX(PaymentSchedule[ENDING BALANCE],ROW()-ROW(PaymentSchedule[[#Headers],[BEGINNING BALANCE]])-1)),"")</f>
        <v>37222.403480088884</v>
      </c>
      <c r="E291" s="13">
        <f>IF(PaymentSchedule[[#This Row],[PMT NO]]&lt;&gt;"",ScheduledPayment,"")</f>
        <v>536.82162301213907</v>
      </c>
      <c r="F29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91" s="13">
        <f>IF(PaymentSchedule[[#This Row],[PMT NO]]&lt;&gt;"",PaymentSchedule[[#This Row],[TOTAL PAYMENT]]-PaymentSchedule[[#This Row],[INTEREST]],"")</f>
        <v>381.72827517843541</v>
      </c>
      <c r="I291" s="13">
        <f>IF(PaymentSchedule[[#This Row],[PMT NO]]&lt;&gt;"",PaymentSchedule[[#This Row],[BEGINNING BALANCE]]*(InterestRate/PaymentsPerYear),"")</f>
        <v>155.09334783370369</v>
      </c>
      <c r="J29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36840.675204910447</v>
      </c>
      <c r="K291" s="13">
        <f>IF(PaymentSchedule[[#This Row],[PMT NO]]&lt;&gt;"",SUM(INDEX(PaymentSchedule[INTEREST],1,1):PaymentSchedule[[#This Row],[INTEREST]]),"")</f>
        <v>86613.908025297205</v>
      </c>
      <c r="L291" s="14">
        <f>IF(PaymentSchedule[[#This Row],[PMT NO]]&lt;&gt;"",SUM(INDEX(PaymentSchedule[PRINCIPAL],1,1):PaymentSchedule[[#This Row],[PRINCIPAL]]),"")</f>
        <v>63159.324795089575</v>
      </c>
    </row>
    <row r="292" spans="2:12" ht="16">
      <c r="B292" s="11">
        <f>IF(LoanIsGood,IF(ROW()-ROW(PaymentSchedule[[#Headers],[PMT NO]])&gt;ScheduledNumberOfPayments,"",ROW()-ROW(PaymentSchedule[[#Headers],[PMT NO]])),"")</f>
        <v>280</v>
      </c>
      <c r="C292" s="12">
        <f>IF(PaymentSchedule[[#This Row],[PMT NO]]&lt;&gt;"",EOMONTH(LoanStartDate,ROW(PaymentSchedule[[#This Row],[PMT NO]])-ROW(PaymentSchedule[[#Headers],[PMT NO]])-2)+DAY(LoanStartDate),"")</f>
        <v>53418</v>
      </c>
      <c r="D292" s="13">
        <f>IF(PaymentSchedule[[#This Row],[PMT NO]]&lt;&gt;"",IF(ROW()-ROW(PaymentSchedule[[#Headers],[BEGINNING BALANCE]])=1,LoanAmount,INDEX(PaymentSchedule[ENDING BALANCE],ROW()-ROW(PaymentSchedule[[#Headers],[BEGINNING BALANCE]])-1)),"")</f>
        <v>36840.675204910447</v>
      </c>
      <c r="E292" s="13">
        <f>IF(PaymentSchedule[[#This Row],[PMT NO]]&lt;&gt;"",ScheduledPayment,"")</f>
        <v>536.82162301213907</v>
      </c>
      <c r="F29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92" s="13">
        <f>IF(PaymentSchedule[[#This Row],[PMT NO]]&lt;&gt;"",PaymentSchedule[[#This Row],[TOTAL PAYMENT]]-PaymentSchedule[[#This Row],[INTEREST]],"")</f>
        <v>383.31880965834557</v>
      </c>
      <c r="I292" s="13">
        <f>IF(PaymentSchedule[[#This Row],[PMT NO]]&lt;&gt;"",PaymentSchedule[[#This Row],[BEGINNING BALANCE]]*(InterestRate/PaymentsPerYear),"")</f>
        <v>153.50281335379353</v>
      </c>
      <c r="J29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36457.3563952521</v>
      </c>
      <c r="K292" s="13">
        <f>IF(PaymentSchedule[[#This Row],[PMT NO]]&lt;&gt;"",SUM(INDEX(PaymentSchedule[INTEREST],1,1):PaymentSchedule[[#This Row],[INTEREST]]),"")</f>
        <v>86767.410838651005</v>
      </c>
      <c r="L292" s="14">
        <f>IF(PaymentSchedule[[#This Row],[PMT NO]]&lt;&gt;"",SUM(INDEX(PaymentSchedule[PRINCIPAL],1,1):PaymentSchedule[[#This Row],[PRINCIPAL]]),"")</f>
        <v>63542.643604747922</v>
      </c>
    </row>
    <row r="293" spans="2:12" ht="16">
      <c r="B293" s="11">
        <f>IF(LoanIsGood,IF(ROW()-ROW(PaymentSchedule[[#Headers],[PMT NO]])&gt;ScheduledNumberOfPayments,"",ROW()-ROW(PaymentSchedule[[#Headers],[PMT NO]])),"")</f>
        <v>281</v>
      </c>
      <c r="C293" s="12">
        <f>IF(PaymentSchedule[[#This Row],[PMT NO]]&lt;&gt;"",EOMONTH(LoanStartDate,ROW(PaymentSchedule[[#This Row],[PMT NO]])-ROW(PaymentSchedule[[#Headers],[PMT NO]])-2)+DAY(LoanStartDate),"")</f>
        <v>53448</v>
      </c>
      <c r="D293" s="13">
        <f>IF(PaymentSchedule[[#This Row],[PMT NO]]&lt;&gt;"",IF(ROW()-ROW(PaymentSchedule[[#Headers],[BEGINNING BALANCE]])=1,LoanAmount,INDEX(PaymentSchedule[ENDING BALANCE],ROW()-ROW(PaymentSchedule[[#Headers],[BEGINNING BALANCE]])-1)),"")</f>
        <v>36457.3563952521</v>
      </c>
      <c r="E293" s="13">
        <f>IF(PaymentSchedule[[#This Row],[PMT NO]]&lt;&gt;"",ScheduledPayment,"")</f>
        <v>536.82162301213907</v>
      </c>
      <c r="F29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93" s="13">
        <f>IF(PaymentSchedule[[#This Row],[PMT NO]]&lt;&gt;"",PaymentSchedule[[#This Row],[TOTAL PAYMENT]]-PaymentSchedule[[#This Row],[INTEREST]],"")</f>
        <v>384.91597136525536</v>
      </c>
      <c r="I293" s="13">
        <f>IF(PaymentSchedule[[#This Row],[PMT NO]]&lt;&gt;"",PaymentSchedule[[#This Row],[BEGINNING BALANCE]]*(InterestRate/PaymentsPerYear),"")</f>
        <v>151.90565164688374</v>
      </c>
      <c r="J29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36072.440423886845</v>
      </c>
      <c r="K293" s="13">
        <f>IF(PaymentSchedule[[#This Row],[PMT NO]]&lt;&gt;"",SUM(INDEX(PaymentSchedule[INTEREST],1,1):PaymentSchedule[[#This Row],[INTEREST]]),"")</f>
        <v>86919.31649029789</v>
      </c>
      <c r="L293" s="14">
        <f>IF(PaymentSchedule[[#This Row],[PMT NO]]&lt;&gt;"",SUM(INDEX(PaymentSchedule[PRINCIPAL],1,1):PaymentSchedule[[#This Row],[PRINCIPAL]]),"")</f>
        <v>63927.559576113177</v>
      </c>
    </row>
    <row r="294" spans="2:12" ht="16">
      <c r="B294" s="11">
        <f>IF(LoanIsGood,IF(ROW()-ROW(PaymentSchedule[[#Headers],[PMT NO]])&gt;ScheduledNumberOfPayments,"",ROW()-ROW(PaymentSchedule[[#Headers],[PMT NO]])),"")</f>
        <v>282</v>
      </c>
      <c r="C294" s="12">
        <f>IF(PaymentSchedule[[#This Row],[PMT NO]]&lt;&gt;"",EOMONTH(LoanStartDate,ROW(PaymentSchedule[[#This Row],[PMT NO]])-ROW(PaymentSchedule[[#Headers],[PMT NO]])-2)+DAY(LoanStartDate),"")</f>
        <v>53479</v>
      </c>
      <c r="D294" s="13">
        <f>IF(PaymentSchedule[[#This Row],[PMT NO]]&lt;&gt;"",IF(ROW()-ROW(PaymentSchedule[[#Headers],[BEGINNING BALANCE]])=1,LoanAmount,INDEX(PaymentSchedule[ENDING BALANCE],ROW()-ROW(PaymentSchedule[[#Headers],[BEGINNING BALANCE]])-1)),"")</f>
        <v>36072.440423886845</v>
      </c>
      <c r="E294" s="13">
        <f>IF(PaymentSchedule[[#This Row],[PMT NO]]&lt;&gt;"",ScheduledPayment,"")</f>
        <v>536.82162301213907</v>
      </c>
      <c r="F29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94" s="13">
        <f>IF(PaymentSchedule[[#This Row],[PMT NO]]&lt;&gt;"",PaymentSchedule[[#This Row],[TOTAL PAYMENT]]-PaymentSchedule[[#This Row],[INTEREST]],"")</f>
        <v>386.51978791261058</v>
      </c>
      <c r="I294" s="13">
        <f>IF(PaymentSchedule[[#This Row],[PMT NO]]&lt;&gt;"",PaymentSchedule[[#This Row],[BEGINNING BALANCE]]*(InterestRate/PaymentsPerYear),"")</f>
        <v>150.30183509952852</v>
      </c>
      <c r="J29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35685.920635974231</v>
      </c>
      <c r="K294" s="13">
        <f>IF(PaymentSchedule[[#This Row],[PMT NO]]&lt;&gt;"",SUM(INDEX(PaymentSchedule[INTEREST],1,1):PaymentSchedule[[#This Row],[INTEREST]]),"")</f>
        <v>87069.618325397416</v>
      </c>
      <c r="L294" s="14">
        <f>IF(PaymentSchedule[[#This Row],[PMT NO]]&lt;&gt;"",SUM(INDEX(PaymentSchedule[PRINCIPAL],1,1):PaymentSchedule[[#This Row],[PRINCIPAL]]),"")</f>
        <v>64314.079364025791</v>
      </c>
    </row>
    <row r="295" spans="2:12" ht="16">
      <c r="B295" s="11">
        <f>IF(LoanIsGood,IF(ROW()-ROW(PaymentSchedule[[#Headers],[PMT NO]])&gt;ScheduledNumberOfPayments,"",ROW()-ROW(PaymentSchedule[[#Headers],[PMT NO]])),"")</f>
        <v>283</v>
      </c>
      <c r="C295" s="12">
        <f>IF(PaymentSchedule[[#This Row],[PMT NO]]&lt;&gt;"",EOMONTH(LoanStartDate,ROW(PaymentSchedule[[#This Row],[PMT NO]])-ROW(PaymentSchedule[[#Headers],[PMT NO]])-2)+DAY(LoanStartDate),"")</f>
        <v>53509</v>
      </c>
      <c r="D295" s="13">
        <f>IF(PaymentSchedule[[#This Row],[PMT NO]]&lt;&gt;"",IF(ROW()-ROW(PaymentSchedule[[#Headers],[BEGINNING BALANCE]])=1,LoanAmount,INDEX(PaymentSchedule[ENDING BALANCE],ROW()-ROW(PaymentSchedule[[#Headers],[BEGINNING BALANCE]])-1)),"")</f>
        <v>35685.920635974231</v>
      </c>
      <c r="E295" s="13">
        <f>IF(PaymentSchedule[[#This Row],[PMT NO]]&lt;&gt;"",ScheduledPayment,"")</f>
        <v>536.82162301213907</v>
      </c>
      <c r="F29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95" s="13">
        <f>IF(PaymentSchedule[[#This Row],[PMT NO]]&lt;&gt;"",PaymentSchedule[[#This Row],[TOTAL PAYMENT]]-PaymentSchedule[[#This Row],[INTEREST]],"")</f>
        <v>388.13028702891313</v>
      </c>
      <c r="I295" s="13">
        <f>IF(PaymentSchedule[[#This Row],[PMT NO]]&lt;&gt;"",PaymentSchedule[[#This Row],[BEGINNING BALANCE]]*(InterestRate/PaymentsPerYear),"")</f>
        <v>148.69133598322597</v>
      </c>
      <c r="J29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35297.790348945317</v>
      </c>
      <c r="K295" s="13">
        <f>IF(PaymentSchedule[[#This Row],[PMT NO]]&lt;&gt;"",SUM(INDEX(PaymentSchedule[INTEREST],1,1):PaymentSchedule[[#This Row],[INTEREST]]),"")</f>
        <v>87218.309661380641</v>
      </c>
      <c r="L295" s="14">
        <f>IF(PaymentSchedule[[#This Row],[PMT NO]]&lt;&gt;"",SUM(INDEX(PaymentSchedule[PRINCIPAL],1,1):PaymentSchedule[[#This Row],[PRINCIPAL]]),"")</f>
        <v>64702.209651054705</v>
      </c>
    </row>
    <row r="296" spans="2:12" ht="16">
      <c r="B296" s="11">
        <f>IF(LoanIsGood,IF(ROW()-ROW(PaymentSchedule[[#Headers],[PMT NO]])&gt;ScheduledNumberOfPayments,"",ROW()-ROW(PaymentSchedule[[#Headers],[PMT NO]])),"")</f>
        <v>284</v>
      </c>
      <c r="C296" s="12">
        <f>IF(PaymentSchedule[[#This Row],[PMT NO]]&lt;&gt;"",EOMONTH(LoanStartDate,ROW(PaymentSchedule[[#This Row],[PMT NO]])-ROW(PaymentSchedule[[#Headers],[PMT NO]])-2)+DAY(LoanStartDate),"")</f>
        <v>53540</v>
      </c>
      <c r="D296" s="13">
        <f>IF(PaymentSchedule[[#This Row],[PMT NO]]&lt;&gt;"",IF(ROW()-ROW(PaymentSchedule[[#Headers],[BEGINNING BALANCE]])=1,LoanAmount,INDEX(PaymentSchedule[ENDING BALANCE],ROW()-ROW(PaymentSchedule[[#Headers],[BEGINNING BALANCE]])-1)),"")</f>
        <v>35297.790348945317</v>
      </c>
      <c r="E296" s="13">
        <f>IF(PaymentSchedule[[#This Row],[PMT NO]]&lt;&gt;"",ScheduledPayment,"")</f>
        <v>536.82162301213907</v>
      </c>
      <c r="F29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96" s="13">
        <f>IF(PaymentSchedule[[#This Row],[PMT NO]]&lt;&gt;"",PaymentSchedule[[#This Row],[TOTAL PAYMENT]]-PaymentSchedule[[#This Row],[INTEREST]],"")</f>
        <v>389.74749655820028</v>
      </c>
      <c r="I296" s="13">
        <f>IF(PaymentSchedule[[#This Row],[PMT NO]]&lt;&gt;"",PaymentSchedule[[#This Row],[BEGINNING BALANCE]]*(InterestRate/PaymentsPerYear),"")</f>
        <v>147.07412645393882</v>
      </c>
      <c r="J29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34908.042852387116</v>
      </c>
      <c r="K296" s="13">
        <f>IF(PaymentSchedule[[#This Row],[PMT NO]]&lt;&gt;"",SUM(INDEX(PaymentSchedule[INTEREST],1,1):PaymentSchedule[[#This Row],[INTEREST]]),"")</f>
        <v>87365.38378783458</v>
      </c>
      <c r="L296" s="14">
        <f>IF(PaymentSchedule[[#This Row],[PMT NO]]&lt;&gt;"",SUM(INDEX(PaymentSchedule[PRINCIPAL],1,1):PaymentSchedule[[#This Row],[PRINCIPAL]]),"")</f>
        <v>65091.957147612906</v>
      </c>
    </row>
    <row r="297" spans="2:12" ht="16">
      <c r="B297" s="11">
        <f>IF(LoanIsGood,IF(ROW()-ROW(PaymentSchedule[[#Headers],[PMT NO]])&gt;ScheduledNumberOfPayments,"",ROW()-ROW(PaymentSchedule[[#Headers],[PMT NO]])),"")</f>
        <v>285</v>
      </c>
      <c r="C297" s="12">
        <f>IF(PaymentSchedule[[#This Row],[PMT NO]]&lt;&gt;"",EOMONTH(LoanStartDate,ROW(PaymentSchedule[[#This Row],[PMT NO]])-ROW(PaymentSchedule[[#Headers],[PMT NO]])-2)+DAY(LoanStartDate),"")</f>
        <v>53571</v>
      </c>
      <c r="D297" s="13">
        <f>IF(PaymentSchedule[[#This Row],[PMT NO]]&lt;&gt;"",IF(ROW()-ROW(PaymentSchedule[[#Headers],[BEGINNING BALANCE]])=1,LoanAmount,INDEX(PaymentSchedule[ENDING BALANCE],ROW()-ROW(PaymentSchedule[[#Headers],[BEGINNING BALANCE]])-1)),"")</f>
        <v>34908.042852387116</v>
      </c>
      <c r="E297" s="13">
        <f>IF(PaymentSchedule[[#This Row],[PMT NO]]&lt;&gt;"",ScheduledPayment,"")</f>
        <v>536.82162301213907</v>
      </c>
      <c r="F29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97" s="13">
        <f>IF(PaymentSchedule[[#This Row],[PMT NO]]&lt;&gt;"",PaymentSchedule[[#This Row],[TOTAL PAYMENT]]-PaymentSchedule[[#This Row],[INTEREST]],"")</f>
        <v>391.37144446052605</v>
      </c>
      <c r="I297" s="13">
        <f>IF(PaymentSchedule[[#This Row],[PMT NO]]&lt;&gt;"",PaymentSchedule[[#This Row],[BEGINNING BALANCE]]*(InterestRate/PaymentsPerYear),"")</f>
        <v>145.45017855161299</v>
      </c>
      <c r="J29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34516.671407926588</v>
      </c>
      <c r="K297" s="13">
        <f>IF(PaymentSchedule[[#This Row],[PMT NO]]&lt;&gt;"",SUM(INDEX(PaymentSchedule[INTEREST],1,1):PaymentSchedule[[#This Row],[INTEREST]]),"")</f>
        <v>87510.833966386199</v>
      </c>
      <c r="L297" s="14">
        <f>IF(PaymentSchedule[[#This Row],[PMT NO]]&lt;&gt;"",SUM(INDEX(PaymentSchedule[PRINCIPAL],1,1):PaymentSchedule[[#This Row],[PRINCIPAL]]),"")</f>
        <v>65483.328592073434</v>
      </c>
    </row>
    <row r="298" spans="2:12" ht="16">
      <c r="B298" s="11">
        <f>IF(LoanIsGood,IF(ROW()-ROW(PaymentSchedule[[#Headers],[PMT NO]])&gt;ScheduledNumberOfPayments,"",ROW()-ROW(PaymentSchedule[[#Headers],[PMT NO]])),"")</f>
        <v>286</v>
      </c>
      <c r="C298" s="12">
        <f>IF(PaymentSchedule[[#This Row],[PMT NO]]&lt;&gt;"",EOMONTH(LoanStartDate,ROW(PaymentSchedule[[#This Row],[PMT NO]])-ROW(PaymentSchedule[[#Headers],[PMT NO]])-2)+DAY(LoanStartDate),"")</f>
        <v>53601</v>
      </c>
      <c r="D298" s="13">
        <f>IF(PaymentSchedule[[#This Row],[PMT NO]]&lt;&gt;"",IF(ROW()-ROW(PaymentSchedule[[#Headers],[BEGINNING BALANCE]])=1,LoanAmount,INDEX(PaymentSchedule[ENDING BALANCE],ROW()-ROW(PaymentSchedule[[#Headers],[BEGINNING BALANCE]])-1)),"")</f>
        <v>34516.671407926588</v>
      </c>
      <c r="E298" s="13">
        <f>IF(PaymentSchedule[[#This Row],[PMT NO]]&lt;&gt;"",ScheduledPayment,"")</f>
        <v>536.82162301213907</v>
      </c>
      <c r="F29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98" s="13">
        <f>IF(PaymentSchedule[[#This Row],[PMT NO]]&lt;&gt;"",PaymentSchedule[[#This Row],[TOTAL PAYMENT]]-PaymentSchedule[[#This Row],[INTEREST]],"")</f>
        <v>393.00215881244492</v>
      </c>
      <c r="I298" s="13">
        <f>IF(PaymentSchedule[[#This Row],[PMT NO]]&lt;&gt;"",PaymentSchedule[[#This Row],[BEGINNING BALANCE]]*(InterestRate/PaymentsPerYear),"")</f>
        <v>143.81946419969412</v>
      </c>
      <c r="J29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34123.669249114144</v>
      </c>
      <c r="K298" s="13">
        <f>IF(PaymentSchedule[[#This Row],[PMT NO]]&lt;&gt;"",SUM(INDEX(PaymentSchedule[INTEREST],1,1):PaymentSchedule[[#This Row],[INTEREST]]),"")</f>
        <v>87654.653430585895</v>
      </c>
      <c r="L298" s="14">
        <f>IF(PaymentSchedule[[#This Row],[PMT NO]]&lt;&gt;"",SUM(INDEX(PaymentSchedule[PRINCIPAL],1,1):PaymentSchedule[[#This Row],[PRINCIPAL]]),"")</f>
        <v>65876.330750885885</v>
      </c>
    </row>
    <row r="299" spans="2:12" ht="16">
      <c r="B299" s="11">
        <f>IF(LoanIsGood,IF(ROW()-ROW(PaymentSchedule[[#Headers],[PMT NO]])&gt;ScheduledNumberOfPayments,"",ROW()-ROW(PaymentSchedule[[#Headers],[PMT NO]])),"")</f>
        <v>287</v>
      </c>
      <c r="C299" s="12">
        <f>IF(PaymentSchedule[[#This Row],[PMT NO]]&lt;&gt;"",EOMONTH(LoanStartDate,ROW(PaymentSchedule[[#This Row],[PMT NO]])-ROW(PaymentSchedule[[#Headers],[PMT NO]])-2)+DAY(LoanStartDate),"")</f>
        <v>53632</v>
      </c>
      <c r="D299" s="13">
        <f>IF(PaymentSchedule[[#This Row],[PMT NO]]&lt;&gt;"",IF(ROW()-ROW(PaymentSchedule[[#Headers],[BEGINNING BALANCE]])=1,LoanAmount,INDEX(PaymentSchedule[ENDING BALANCE],ROW()-ROW(PaymentSchedule[[#Headers],[BEGINNING BALANCE]])-1)),"")</f>
        <v>34123.669249114144</v>
      </c>
      <c r="E299" s="13">
        <f>IF(PaymentSchedule[[#This Row],[PMT NO]]&lt;&gt;"",ScheduledPayment,"")</f>
        <v>536.82162301213907</v>
      </c>
      <c r="F29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9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299" s="13">
        <f>IF(PaymentSchedule[[#This Row],[PMT NO]]&lt;&gt;"",PaymentSchedule[[#This Row],[TOTAL PAYMENT]]-PaymentSchedule[[#This Row],[INTEREST]],"")</f>
        <v>394.63966780749683</v>
      </c>
      <c r="I299" s="13">
        <f>IF(PaymentSchedule[[#This Row],[PMT NO]]&lt;&gt;"",PaymentSchedule[[#This Row],[BEGINNING BALANCE]]*(InterestRate/PaymentsPerYear),"")</f>
        <v>142.18195520464226</v>
      </c>
      <c r="J29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33729.029581306648</v>
      </c>
      <c r="K299" s="13">
        <f>IF(PaymentSchedule[[#This Row],[PMT NO]]&lt;&gt;"",SUM(INDEX(PaymentSchedule[INTEREST],1,1):PaymentSchedule[[#This Row],[INTEREST]]),"")</f>
        <v>87796.835385790531</v>
      </c>
      <c r="L299" s="14">
        <f>IF(PaymentSchedule[[#This Row],[PMT NO]]&lt;&gt;"",SUM(INDEX(PaymentSchedule[PRINCIPAL],1,1):PaymentSchedule[[#This Row],[PRINCIPAL]]),"")</f>
        <v>66270.970418693381</v>
      </c>
    </row>
    <row r="300" spans="2:12" ht="16">
      <c r="B300" s="11">
        <f>IF(LoanIsGood,IF(ROW()-ROW(PaymentSchedule[[#Headers],[PMT NO]])&gt;ScheduledNumberOfPayments,"",ROW()-ROW(PaymentSchedule[[#Headers],[PMT NO]])),"")</f>
        <v>288</v>
      </c>
      <c r="C300" s="12">
        <f>IF(PaymentSchedule[[#This Row],[PMT NO]]&lt;&gt;"",EOMONTH(LoanStartDate,ROW(PaymentSchedule[[#This Row],[PMT NO]])-ROW(PaymentSchedule[[#Headers],[PMT NO]])-2)+DAY(LoanStartDate),"")</f>
        <v>53662</v>
      </c>
      <c r="D300" s="13">
        <f>IF(PaymentSchedule[[#This Row],[PMT NO]]&lt;&gt;"",IF(ROW()-ROW(PaymentSchedule[[#Headers],[BEGINNING BALANCE]])=1,LoanAmount,INDEX(PaymentSchedule[ENDING BALANCE],ROW()-ROW(PaymentSchedule[[#Headers],[BEGINNING BALANCE]])-1)),"")</f>
        <v>33729.029581306648</v>
      </c>
      <c r="E300" s="13">
        <f>IF(PaymentSchedule[[#This Row],[PMT NO]]&lt;&gt;"",ScheduledPayment,"")</f>
        <v>536.82162301213907</v>
      </c>
      <c r="F30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00" s="13">
        <f>IF(PaymentSchedule[[#This Row],[PMT NO]]&lt;&gt;"",PaymentSchedule[[#This Row],[TOTAL PAYMENT]]-PaymentSchedule[[#This Row],[INTEREST]],"")</f>
        <v>396.2839997566947</v>
      </c>
      <c r="I300" s="13">
        <f>IF(PaymentSchedule[[#This Row],[PMT NO]]&lt;&gt;"",PaymentSchedule[[#This Row],[BEGINNING BALANCE]]*(InterestRate/PaymentsPerYear),"")</f>
        <v>140.53762325544437</v>
      </c>
      <c r="J30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33332.745581549956</v>
      </c>
      <c r="K300" s="13">
        <f>IF(PaymentSchedule[[#This Row],[PMT NO]]&lt;&gt;"",SUM(INDEX(PaymentSchedule[INTEREST],1,1):PaymentSchedule[[#This Row],[INTEREST]]),"")</f>
        <v>87937.373009045972</v>
      </c>
      <c r="L300" s="14">
        <f>IF(PaymentSchedule[[#This Row],[PMT NO]]&lt;&gt;"",SUM(INDEX(PaymentSchedule[PRINCIPAL],1,1):PaymentSchedule[[#This Row],[PRINCIPAL]]),"")</f>
        <v>66667.254418450073</v>
      </c>
    </row>
    <row r="301" spans="2:12" ht="16">
      <c r="B301" s="11">
        <f>IF(LoanIsGood,IF(ROW()-ROW(PaymentSchedule[[#Headers],[PMT NO]])&gt;ScheduledNumberOfPayments,"",ROW()-ROW(PaymentSchedule[[#Headers],[PMT NO]])),"")</f>
        <v>289</v>
      </c>
      <c r="C301" s="12">
        <f>IF(PaymentSchedule[[#This Row],[PMT NO]]&lt;&gt;"",EOMONTH(LoanStartDate,ROW(PaymentSchedule[[#This Row],[PMT NO]])-ROW(PaymentSchedule[[#Headers],[PMT NO]])-2)+DAY(LoanStartDate),"")</f>
        <v>53693</v>
      </c>
      <c r="D301" s="13">
        <f>IF(PaymentSchedule[[#This Row],[PMT NO]]&lt;&gt;"",IF(ROW()-ROW(PaymentSchedule[[#Headers],[BEGINNING BALANCE]])=1,LoanAmount,INDEX(PaymentSchedule[ENDING BALANCE],ROW()-ROW(PaymentSchedule[[#Headers],[BEGINNING BALANCE]])-1)),"")</f>
        <v>33332.745581549956</v>
      </c>
      <c r="E301" s="13">
        <f>IF(PaymentSchedule[[#This Row],[PMT NO]]&lt;&gt;"",ScheduledPayment,"")</f>
        <v>536.82162301213907</v>
      </c>
      <c r="F30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01" s="13">
        <f>IF(PaymentSchedule[[#This Row],[PMT NO]]&lt;&gt;"",PaymentSchedule[[#This Row],[TOTAL PAYMENT]]-PaymentSchedule[[#This Row],[INTEREST]],"")</f>
        <v>397.93518308901423</v>
      </c>
      <c r="I301" s="13">
        <f>IF(PaymentSchedule[[#This Row],[PMT NO]]&lt;&gt;"",PaymentSchedule[[#This Row],[BEGINNING BALANCE]]*(InterestRate/PaymentsPerYear),"")</f>
        <v>138.88643992312481</v>
      </c>
      <c r="J30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32934.810398460941</v>
      </c>
      <c r="K301" s="13">
        <f>IF(PaymentSchedule[[#This Row],[PMT NO]]&lt;&gt;"",SUM(INDEX(PaymentSchedule[INTEREST],1,1):PaymentSchedule[[#This Row],[INTEREST]]),"")</f>
        <v>88076.259448969096</v>
      </c>
      <c r="L301" s="14">
        <f>IF(PaymentSchedule[[#This Row],[PMT NO]]&lt;&gt;"",SUM(INDEX(PaymentSchedule[PRINCIPAL],1,1):PaymentSchedule[[#This Row],[PRINCIPAL]]),"")</f>
        <v>67065.189601539081</v>
      </c>
    </row>
    <row r="302" spans="2:12" ht="16">
      <c r="B302" s="11">
        <f>IF(LoanIsGood,IF(ROW()-ROW(PaymentSchedule[[#Headers],[PMT NO]])&gt;ScheduledNumberOfPayments,"",ROW()-ROW(PaymentSchedule[[#Headers],[PMT NO]])),"")</f>
        <v>290</v>
      </c>
      <c r="C302" s="12">
        <f>IF(PaymentSchedule[[#This Row],[PMT NO]]&lt;&gt;"",EOMONTH(LoanStartDate,ROW(PaymentSchedule[[#This Row],[PMT NO]])-ROW(PaymentSchedule[[#Headers],[PMT NO]])-2)+DAY(LoanStartDate),"")</f>
        <v>53724</v>
      </c>
      <c r="D302" s="13">
        <f>IF(PaymentSchedule[[#This Row],[PMT NO]]&lt;&gt;"",IF(ROW()-ROW(PaymentSchedule[[#Headers],[BEGINNING BALANCE]])=1,LoanAmount,INDEX(PaymentSchedule[ENDING BALANCE],ROW()-ROW(PaymentSchedule[[#Headers],[BEGINNING BALANCE]])-1)),"")</f>
        <v>32934.810398460941</v>
      </c>
      <c r="E302" s="13">
        <f>IF(PaymentSchedule[[#This Row],[PMT NO]]&lt;&gt;"",ScheduledPayment,"")</f>
        <v>536.82162301213907</v>
      </c>
      <c r="F30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02" s="13">
        <f>IF(PaymentSchedule[[#This Row],[PMT NO]]&lt;&gt;"",PaymentSchedule[[#This Row],[TOTAL PAYMENT]]-PaymentSchedule[[#This Row],[INTEREST]],"")</f>
        <v>399.59324635188511</v>
      </c>
      <c r="I302" s="13">
        <f>IF(PaymentSchedule[[#This Row],[PMT NO]]&lt;&gt;"",PaymentSchedule[[#This Row],[BEGINNING BALANCE]]*(InterestRate/PaymentsPerYear),"")</f>
        <v>137.22837666025393</v>
      </c>
      <c r="J30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32535.217152109057</v>
      </c>
      <c r="K302" s="13">
        <f>IF(PaymentSchedule[[#This Row],[PMT NO]]&lt;&gt;"",SUM(INDEX(PaymentSchedule[INTEREST],1,1):PaymentSchedule[[#This Row],[INTEREST]]),"")</f>
        <v>88213.487825629345</v>
      </c>
      <c r="L302" s="14">
        <f>IF(PaymentSchedule[[#This Row],[PMT NO]]&lt;&gt;"",SUM(INDEX(PaymentSchedule[PRINCIPAL],1,1):PaymentSchedule[[#This Row],[PRINCIPAL]]),"")</f>
        <v>67464.782847890965</v>
      </c>
    </row>
    <row r="303" spans="2:12" ht="16">
      <c r="B303" s="11">
        <f>IF(LoanIsGood,IF(ROW()-ROW(PaymentSchedule[[#Headers],[PMT NO]])&gt;ScheduledNumberOfPayments,"",ROW()-ROW(PaymentSchedule[[#Headers],[PMT NO]])),"")</f>
        <v>291</v>
      </c>
      <c r="C303" s="12">
        <f>IF(PaymentSchedule[[#This Row],[PMT NO]]&lt;&gt;"",EOMONTH(LoanStartDate,ROW(PaymentSchedule[[#This Row],[PMT NO]])-ROW(PaymentSchedule[[#Headers],[PMT NO]])-2)+DAY(LoanStartDate),"")</f>
        <v>53752</v>
      </c>
      <c r="D303" s="13">
        <f>IF(PaymentSchedule[[#This Row],[PMT NO]]&lt;&gt;"",IF(ROW()-ROW(PaymentSchedule[[#Headers],[BEGINNING BALANCE]])=1,LoanAmount,INDEX(PaymentSchedule[ENDING BALANCE],ROW()-ROW(PaymentSchedule[[#Headers],[BEGINNING BALANCE]])-1)),"")</f>
        <v>32535.217152109057</v>
      </c>
      <c r="E303" s="13">
        <f>IF(PaymentSchedule[[#This Row],[PMT NO]]&lt;&gt;"",ScheduledPayment,"")</f>
        <v>536.82162301213907</v>
      </c>
      <c r="F30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03" s="13">
        <f>IF(PaymentSchedule[[#This Row],[PMT NO]]&lt;&gt;"",PaymentSchedule[[#This Row],[TOTAL PAYMENT]]-PaymentSchedule[[#This Row],[INTEREST]],"")</f>
        <v>401.25821821168466</v>
      </c>
      <c r="I303" s="13">
        <f>IF(PaymentSchedule[[#This Row],[PMT NO]]&lt;&gt;"",PaymentSchedule[[#This Row],[BEGINNING BALANCE]]*(InterestRate/PaymentsPerYear),"")</f>
        <v>135.56340480045441</v>
      </c>
      <c r="J30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32133.958933897371</v>
      </c>
      <c r="K303" s="13">
        <f>IF(PaymentSchedule[[#This Row],[PMT NO]]&lt;&gt;"",SUM(INDEX(PaymentSchedule[INTEREST],1,1):PaymentSchedule[[#This Row],[INTEREST]]),"")</f>
        <v>88349.051230429803</v>
      </c>
      <c r="L303" s="14">
        <f>IF(PaymentSchedule[[#This Row],[PMT NO]]&lt;&gt;"",SUM(INDEX(PaymentSchedule[PRINCIPAL],1,1):PaymentSchedule[[#This Row],[PRINCIPAL]]),"")</f>
        <v>67866.041066102654</v>
      </c>
    </row>
    <row r="304" spans="2:12" ht="16">
      <c r="B304" s="11">
        <f>IF(LoanIsGood,IF(ROW()-ROW(PaymentSchedule[[#Headers],[PMT NO]])&gt;ScheduledNumberOfPayments,"",ROW()-ROW(PaymentSchedule[[#Headers],[PMT NO]])),"")</f>
        <v>292</v>
      </c>
      <c r="C304" s="12">
        <f>IF(PaymentSchedule[[#This Row],[PMT NO]]&lt;&gt;"",EOMONTH(LoanStartDate,ROW(PaymentSchedule[[#This Row],[PMT NO]])-ROW(PaymentSchedule[[#Headers],[PMT NO]])-2)+DAY(LoanStartDate),"")</f>
        <v>53783</v>
      </c>
      <c r="D304" s="13">
        <f>IF(PaymentSchedule[[#This Row],[PMT NO]]&lt;&gt;"",IF(ROW()-ROW(PaymentSchedule[[#Headers],[BEGINNING BALANCE]])=1,LoanAmount,INDEX(PaymentSchedule[ENDING BALANCE],ROW()-ROW(PaymentSchedule[[#Headers],[BEGINNING BALANCE]])-1)),"")</f>
        <v>32133.958933897371</v>
      </c>
      <c r="E304" s="13">
        <f>IF(PaymentSchedule[[#This Row],[PMT NO]]&lt;&gt;"",ScheduledPayment,"")</f>
        <v>536.82162301213907</v>
      </c>
      <c r="F30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04" s="13">
        <f>IF(PaymentSchedule[[#This Row],[PMT NO]]&lt;&gt;"",PaymentSchedule[[#This Row],[TOTAL PAYMENT]]-PaymentSchedule[[#This Row],[INTEREST]],"")</f>
        <v>402.93012745423334</v>
      </c>
      <c r="I304" s="13">
        <f>IF(PaymentSchedule[[#This Row],[PMT NO]]&lt;&gt;"",PaymentSchedule[[#This Row],[BEGINNING BALANCE]]*(InterestRate/PaymentsPerYear),"")</f>
        <v>133.8914955579057</v>
      </c>
      <c r="J30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31731.028806443137</v>
      </c>
      <c r="K304" s="13">
        <f>IF(PaymentSchedule[[#This Row],[PMT NO]]&lt;&gt;"",SUM(INDEX(PaymentSchedule[INTEREST],1,1):PaymentSchedule[[#This Row],[INTEREST]]),"")</f>
        <v>88482.942725987712</v>
      </c>
      <c r="L304" s="14">
        <f>IF(PaymentSchedule[[#This Row],[PMT NO]]&lt;&gt;"",SUM(INDEX(PaymentSchedule[PRINCIPAL],1,1):PaymentSchedule[[#This Row],[PRINCIPAL]]),"")</f>
        <v>68268.971193556892</v>
      </c>
    </row>
    <row r="305" spans="2:12" ht="16">
      <c r="B305" s="11">
        <f>IF(LoanIsGood,IF(ROW()-ROW(PaymentSchedule[[#Headers],[PMT NO]])&gt;ScheduledNumberOfPayments,"",ROW()-ROW(PaymentSchedule[[#Headers],[PMT NO]])),"")</f>
        <v>293</v>
      </c>
      <c r="C305" s="12">
        <f>IF(PaymentSchedule[[#This Row],[PMT NO]]&lt;&gt;"",EOMONTH(LoanStartDate,ROW(PaymentSchedule[[#This Row],[PMT NO]])-ROW(PaymentSchedule[[#Headers],[PMT NO]])-2)+DAY(LoanStartDate),"")</f>
        <v>53813</v>
      </c>
      <c r="D305" s="13">
        <f>IF(PaymentSchedule[[#This Row],[PMT NO]]&lt;&gt;"",IF(ROW()-ROW(PaymentSchedule[[#Headers],[BEGINNING BALANCE]])=1,LoanAmount,INDEX(PaymentSchedule[ENDING BALANCE],ROW()-ROW(PaymentSchedule[[#Headers],[BEGINNING BALANCE]])-1)),"")</f>
        <v>31731.028806443137</v>
      </c>
      <c r="E305" s="13">
        <f>IF(PaymentSchedule[[#This Row],[PMT NO]]&lt;&gt;"",ScheduledPayment,"")</f>
        <v>536.82162301213907</v>
      </c>
      <c r="F30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05" s="13">
        <f>IF(PaymentSchedule[[#This Row],[PMT NO]]&lt;&gt;"",PaymentSchedule[[#This Row],[TOTAL PAYMENT]]-PaymentSchedule[[#This Row],[INTEREST]],"")</f>
        <v>404.6090029852927</v>
      </c>
      <c r="I305" s="13">
        <f>IF(PaymentSchedule[[#This Row],[PMT NO]]&lt;&gt;"",PaymentSchedule[[#This Row],[BEGINNING BALANCE]]*(InterestRate/PaymentsPerYear),"")</f>
        <v>132.21262002684639</v>
      </c>
      <c r="J30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31326.419803457844</v>
      </c>
      <c r="K305" s="13">
        <f>IF(PaymentSchedule[[#This Row],[PMT NO]]&lt;&gt;"",SUM(INDEX(PaymentSchedule[INTEREST],1,1):PaymentSchedule[[#This Row],[INTEREST]]),"")</f>
        <v>88615.155346014551</v>
      </c>
      <c r="L305" s="14">
        <f>IF(PaymentSchedule[[#This Row],[PMT NO]]&lt;&gt;"",SUM(INDEX(PaymentSchedule[PRINCIPAL],1,1):PaymentSchedule[[#This Row],[PRINCIPAL]]),"")</f>
        <v>68673.580196542185</v>
      </c>
    </row>
    <row r="306" spans="2:12" ht="16">
      <c r="B306" s="11">
        <f>IF(LoanIsGood,IF(ROW()-ROW(PaymentSchedule[[#Headers],[PMT NO]])&gt;ScheduledNumberOfPayments,"",ROW()-ROW(PaymentSchedule[[#Headers],[PMT NO]])),"")</f>
        <v>294</v>
      </c>
      <c r="C306" s="12">
        <f>IF(PaymentSchedule[[#This Row],[PMT NO]]&lt;&gt;"",EOMONTH(LoanStartDate,ROW(PaymentSchedule[[#This Row],[PMT NO]])-ROW(PaymentSchedule[[#Headers],[PMT NO]])-2)+DAY(LoanStartDate),"")</f>
        <v>53844</v>
      </c>
      <c r="D306" s="13">
        <f>IF(PaymentSchedule[[#This Row],[PMT NO]]&lt;&gt;"",IF(ROW()-ROW(PaymentSchedule[[#Headers],[BEGINNING BALANCE]])=1,LoanAmount,INDEX(PaymentSchedule[ENDING BALANCE],ROW()-ROW(PaymentSchedule[[#Headers],[BEGINNING BALANCE]])-1)),"")</f>
        <v>31326.419803457844</v>
      </c>
      <c r="E306" s="13">
        <f>IF(PaymentSchedule[[#This Row],[PMT NO]]&lt;&gt;"",ScheduledPayment,"")</f>
        <v>536.82162301213907</v>
      </c>
      <c r="F30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06" s="13">
        <f>IF(PaymentSchedule[[#This Row],[PMT NO]]&lt;&gt;"",PaymentSchedule[[#This Row],[TOTAL PAYMENT]]-PaymentSchedule[[#This Row],[INTEREST]],"")</f>
        <v>406.29487383106471</v>
      </c>
      <c r="I306" s="13">
        <f>IF(PaymentSchedule[[#This Row],[PMT NO]]&lt;&gt;"",PaymentSchedule[[#This Row],[BEGINNING BALANCE]]*(InterestRate/PaymentsPerYear),"")</f>
        <v>130.52674918107434</v>
      </c>
      <c r="J30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30920.124929626778</v>
      </c>
      <c r="K306" s="13">
        <f>IF(PaymentSchedule[[#This Row],[PMT NO]]&lt;&gt;"",SUM(INDEX(PaymentSchedule[INTEREST],1,1):PaymentSchedule[[#This Row],[INTEREST]]),"")</f>
        <v>88745.682095195632</v>
      </c>
      <c r="L306" s="14">
        <f>IF(PaymentSchedule[[#This Row],[PMT NO]]&lt;&gt;"",SUM(INDEX(PaymentSchedule[PRINCIPAL],1,1):PaymentSchedule[[#This Row],[PRINCIPAL]]),"")</f>
        <v>69079.875070373251</v>
      </c>
    </row>
    <row r="307" spans="2:12" ht="16">
      <c r="B307" s="11">
        <f>IF(LoanIsGood,IF(ROW()-ROW(PaymentSchedule[[#Headers],[PMT NO]])&gt;ScheduledNumberOfPayments,"",ROW()-ROW(PaymentSchedule[[#Headers],[PMT NO]])),"")</f>
        <v>295</v>
      </c>
      <c r="C307" s="12">
        <f>IF(PaymentSchedule[[#This Row],[PMT NO]]&lt;&gt;"",EOMONTH(LoanStartDate,ROW(PaymentSchedule[[#This Row],[PMT NO]])-ROW(PaymentSchedule[[#Headers],[PMT NO]])-2)+DAY(LoanStartDate),"")</f>
        <v>53874</v>
      </c>
      <c r="D307" s="13">
        <f>IF(PaymentSchedule[[#This Row],[PMT NO]]&lt;&gt;"",IF(ROW()-ROW(PaymentSchedule[[#Headers],[BEGINNING BALANCE]])=1,LoanAmount,INDEX(PaymentSchedule[ENDING BALANCE],ROW()-ROW(PaymentSchedule[[#Headers],[BEGINNING BALANCE]])-1)),"")</f>
        <v>30920.124929626778</v>
      </c>
      <c r="E307" s="13">
        <f>IF(PaymentSchedule[[#This Row],[PMT NO]]&lt;&gt;"",ScheduledPayment,"")</f>
        <v>536.82162301213907</v>
      </c>
      <c r="F30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07" s="13">
        <f>IF(PaymentSchedule[[#This Row],[PMT NO]]&lt;&gt;"",PaymentSchedule[[#This Row],[TOTAL PAYMENT]]-PaymentSchedule[[#This Row],[INTEREST]],"")</f>
        <v>407.98776913869415</v>
      </c>
      <c r="I307" s="13">
        <f>IF(PaymentSchedule[[#This Row],[PMT NO]]&lt;&gt;"",PaymentSchedule[[#This Row],[BEGINNING BALANCE]]*(InterestRate/PaymentsPerYear),"")</f>
        <v>128.83385387344489</v>
      </c>
      <c r="J30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30512.137160488084</v>
      </c>
      <c r="K307" s="13">
        <f>IF(PaymentSchedule[[#This Row],[PMT NO]]&lt;&gt;"",SUM(INDEX(PaymentSchedule[INTEREST],1,1):PaymentSchedule[[#This Row],[INTEREST]]),"")</f>
        <v>88874.515949069071</v>
      </c>
      <c r="L307" s="14">
        <f>IF(PaymentSchedule[[#This Row],[PMT NO]]&lt;&gt;"",SUM(INDEX(PaymentSchedule[PRINCIPAL],1,1):PaymentSchedule[[#This Row],[PRINCIPAL]]),"")</f>
        <v>69487.862839511945</v>
      </c>
    </row>
    <row r="308" spans="2:12" ht="16">
      <c r="B308" s="11">
        <f>IF(LoanIsGood,IF(ROW()-ROW(PaymentSchedule[[#Headers],[PMT NO]])&gt;ScheduledNumberOfPayments,"",ROW()-ROW(PaymentSchedule[[#Headers],[PMT NO]])),"")</f>
        <v>296</v>
      </c>
      <c r="C308" s="12">
        <f>IF(PaymentSchedule[[#This Row],[PMT NO]]&lt;&gt;"",EOMONTH(LoanStartDate,ROW(PaymentSchedule[[#This Row],[PMT NO]])-ROW(PaymentSchedule[[#Headers],[PMT NO]])-2)+DAY(LoanStartDate),"")</f>
        <v>53905</v>
      </c>
      <c r="D308" s="13">
        <f>IF(PaymentSchedule[[#This Row],[PMT NO]]&lt;&gt;"",IF(ROW()-ROW(PaymentSchedule[[#Headers],[BEGINNING BALANCE]])=1,LoanAmount,INDEX(PaymentSchedule[ENDING BALANCE],ROW()-ROW(PaymentSchedule[[#Headers],[BEGINNING BALANCE]])-1)),"")</f>
        <v>30512.137160488084</v>
      </c>
      <c r="E308" s="13">
        <f>IF(PaymentSchedule[[#This Row],[PMT NO]]&lt;&gt;"",ScheduledPayment,"")</f>
        <v>536.82162301213907</v>
      </c>
      <c r="F30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08" s="13">
        <f>IF(PaymentSchedule[[#This Row],[PMT NO]]&lt;&gt;"",PaymentSchedule[[#This Row],[TOTAL PAYMENT]]-PaymentSchedule[[#This Row],[INTEREST]],"")</f>
        <v>409.68771817677202</v>
      </c>
      <c r="I308" s="13">
        <f>IF(PaymentSchedule[[#This Row],[PMT NO]]&lt;&gt;"",PaymentSchedule[[#This Row],[BEGINNING BALANCE]]*(InterestRate/PaymentsPerYear),"")</f>
        <v>127.13390483536702</v>
      </c>
      <c r="J30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30102.449442311314</v>
      </c>
      <c r="K308" s="13">
        <f>IF(PaymentSchedule[[#This Row],[PMT NO]]&lt;&gt;"",SUM(INDEX(PaymentSchedule[INTEREST],1,1):PaymentSchedule[[#This Row],[INTEREST]]),"")</f>
        <v>89001.649853904441</v>
      </c>
      <c r="L308" s="14">
        <f>IF(PaymentSchedule[[#This Row],[PMT NO]]&lt;&gt;"",SUM(INDEX(PaymentSchedule[PRINCIPAL],1,1):PaymentSchedule[[#This Row],[PRINCIPAL]]),"")</f>
        <v>69897.550557688723</v>
      </c>
    </row>
    <row r="309" spans="2:12" ht="16">
      <c r="B309" s="11">
        <f>IF(LoanIsGood,IF(ROW()-ROW(PaymentSchedule[[#Headers],[PMT NO]])&gt;ScheduledNumberOfPayments,"",ROW()-ROW(PaymentSchedule[[#Headers],[PMT NO]])),"")</f>
        <v>297</v>
      </c>
      <c r="C309" s="12">
        <f>IF(PaymentSchedule[[#This Row],[PMT NO]]&lt;&gt;"",EOMONTH(LoanStartDate,ROW(PaymentSchedule[[#This Row],[PMT NO]])-ROW(PaymentSchedule[[#Headers],[PMT NO]])-2)+DAY(LoanStartDate),"")</f>
        <v>53936</v>
      </c>
      <c r="D309" s="13">
        <f>IF(PaymentSchedule[[#This Row],[PMT NO]]&lt;&gt;"",IF(ROW()-ROW(PaymentSchedule[[#Headers],[BEGINNING BALANCE]])=1,LoanAmount,INDEX(PaymentSchedule[ENDING BALANCE],ROW()-ROW(PaymentSchedule[[#Headers],[BEGINNING BALANCE]])-1)),"")</f>
        <v>30102.449442311314</v>
      </c>
      <c r="E309" s="13">
        <f>IF(PaymentSchedule[[#This Row],[PMT NO]]&lt;&gt;"",ScheduledPayment,"")</f>
        <v>536.82162301213907</v>
      </c>
      <c r="F30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0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09" s="13">
        <f>IF(PaymentSchedule[[#This Row],[PMT NO]]&lt;&gt;"",PaymentSchedule[[#This Row],[TOTAL PAYMENT]]-PaymentSchedule[[#This Row],[INTEREST]],"")</f>
        <v>411.39475033584193</v>
      </c>
      <c r="I309" s="13">
        <f>IF(PaymentSchedule[[#This Row],[PMT NO]]&lt;&gt;"",PaymentSchedule[[#This Row],[BEGINNING BALANCE]]*(InterestRate/PaymentsPerYear),"")</f>
        <v>125.42687267629714</v>
      </c>
      <c r="J30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29691.054691975471</v>
      </c>
      <c r="K309" s="13">
        <f>IF(PaymentSchedule[[#This Row],[PMT NO]]&lt;&gt;"",SUM(INDEX(PaymentSchedule[INTEREST],1,1):PaymentSchedule[[#This Row],[INTEREST]]),"")</f>
        <v>89127.076726580737</v>
      </c>
      <c r="L309" s="14">
        <f>IF(PaymentSchedule[[#This Row],[PMT NO]]&lt;&gt;"",SUM(INDEX(PaymentSchedule[PRINCIPAL],1,1):PaymentSchedule[[#This Row],[PRINCIPAL]]),"")</f>
        <v>70308.945308024558</v>
      </c>
    </row>
    <row r="310" spans="2:12" ht="16">
      <c r="B310" s="11">
        <f>IF(LoanIsGood,IF(ROW()-ROW(PaymentSchedule[[#Headers],[PMT NO]])&gt;ScheduledNumberOfPayments,"",ROW()-ROW(PaymentSchedule[[#Headers],[PMT NO]])),"")</f>
        <v>298</v>
      </c>
      <c r="C310" s="12">
        <f>IF(PaymentSchedule[[#This Row],[PMT NO]]&lt;&gt;"",EOMONTH(LoanStartDate,ROW(PaymentSchedule[[#This Row],[PMT NO]])-ROW(PaymentSchedule[[#Headers],[PMT NO]])-2)+DAY(LoanStartDate),"")</f>
        <v>53966</v>
      </c>
      <c r="D310" s="13">
        <f>IF(PaymentSchedule[[#This Row],[PMT NO]]&lt;&gt;"",IF(ROW()-ROW(PaymentSchedule[[#Headers],[BEGINNING BALANCE]])=1,LoanAmount,INDEX(PaymentSchedule[ENDING BALANCE],ROW()-ROW(PaymentSchedule[[#Headers],[BEGINNING BALANCE]])-1)),"")</f>
        <v>29691.054691975471</v>
      </c>
      <c r="E310" s="13">
        <f>IF(PaymentSchedule[[#This Row],[PMT NO]]&lt;&gt;"",ScheduledPayment,"")</f>
        <v>536.82162301213907</v>
      </c>
      <c r="F31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10" s="13">
        <f>IF(PaymentSchedule[[#This Row],[PMT NO]]&lt;&gt;"",PaymentSchedule[[#This Row],[TOTAL PAYMENT]]-PaymentSchedule[[#This Row],[INTEREST]],"")</f>
        <v>413.10889512890793</v>
      </c>
      <c r="I310" s="13">
        <f>IF(PaymentSchedule[[#This Row],[PMT NO]]&lt;&gt;"",PaymentSchedule[[#This Row],[BEGINNING BALANCE]]*(InterestRate/PaymentsPerYear),"")</f>
        <v>123.71272788323112</v>
      </c>
      <c r="J31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29277.945796846561</v>
      </c>
      <c r="K310" s="13">
        <f>IF(PaymentSchedule[[#This Row],[PMT NO]]&lt;&gt;"",SUM(INDEX(PaymentSchedule[INTEREST],1,1):PaymentSchedule[[#This Row],[INTEREST]]),"")</f>
        <v>89250.789454463971</v>
      </c>
      <c r="L310" s="14">
        <f>IF(PaymentSchedule[[#This Row],[PMT NO]]&lt;&gt;"",SUM(INDEX(PaymentSchedule[PRINCIPAL],1,1):PaymentSchedule[[#This Row],[PRINCIPAL]]),"")</f>
        <v>70722.054203153471</v>
      </c>
    </row>
    <row r="311" spans="2:12" ht="16">
      <c r="B311" s="11">
        <f>IF(LoanIsGood,IF(ROW()-ROW(PaymentSchedule[[#Headers],[PMT NO]])&gt;ScheduledNumberOfPayments,"",ROW()-ROW(PaymentSchedule[[#Headers],[PMT NO]])),"")</f>
        <v>299</v>
      </c>
      <c r="C311" s="12">
        <f>IF(PaymentSchedule[[#This Row],[PMT NO]]&lt;&gt;"",EOMONTH(LoanStartDate,ROW(PaymentSchedule[[#This Row],[PMT NO]])-ROW(PaymentSchedule[[#Headers],[PMT NO]])-2)+DAY(LoanStartDate),"")</f>
        <v>53997</v>
      </c>
      <c r="D311" s="13">
        <f>IF(PaymentSchedule[[#This Row],[PMT NO]]&lt;&gt;"",IF(ROW()-ROW(PaymentSchedule[[#Headers],[BEGINNING BALANCE]])=1,LoanAmount,INDEX(PaymentSchedule[ENDING BALANCE],ROW()-ROW(PaymentSchedule[[#Headers],[BEGINNING BALANCE]])-1)),"")</f>
        <v>29277.945796846561</v>
      </c>
      <c r="E311" s="13">
        <f>IF(PaymentSchedule[[#This Row],[PMT NO]]&lt;&gt;"",ScheduledPayment,"")</f>
        <v>536.82162301213907</v>
      </c>
      <c r="F31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11" s="13">
        <f>IF(PaymentSchedule[[#This Row],[PMT NO]]&lt;&gt;"",PaymentSchedule[[#This Row],[TOTAL PAYMENT]]-PaymentSchedule[[#This Row],[INTEREST]],"")</f>
        <v>414.83018219194508</v>
      </c>
      <c r="I311" s="13">
        <f>IF(PaymentSchedule[[#This Row],[PMT NO]]&lt;&gt;"",PaymentSchedule[[#This Row],[BEGINNING BALANCE]]*(InterestRate/PaymentsPerYear),"")</f>
        <v>121.991440820194</v>
      </c>
      <c r="J31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28863.115614654616</v>
      </c>
      <c r="K311" s="13">
        <f>IF(PaymentSchedule[[#This Row],[PMT NO]]&lt;&gt;"",SUM(INDEX(PaymentSchedule[INTEREST],1,1):PaymentSchedule[[#This Row],[INTEREST]]),"")</f>
        <v>89372.780895284159</v>
      </c>
      <c r="L311" s="14">
        <f>IF(PaymentSchedule[[#This Row],[PMT NO]]&lt;&gt;"",SUM(INDEX(PaymentSchedule[PRINCIPAL],1,1):PaymentSchedule[[#This Row],[PRINCIPAL]]),"")</f>
        <v>71136.884385345416</v>
      </c>
    </row>
    <row r="312" spans="2:12" ht="16">
      <c r="B312" s="11">
        <f>IF(LoanIsGood,IF(ROW()-ROW(PaymentSchedule[[#Headers],[PMT NO]])&gt;ScheduledNumberOfPayments,"",ROW()-ROW(PaymentSchedule[[#Headers],[PMT NO]])),"")</f>
        <v>300</v>
      </c>
      <c r="C312" s="12">
        <f>IF(PaymentSchedule[[#This Row],[PMT NO]]&lt;&gt;"",EOMONTH(LoanStartDate,ROW(PaymentSchedule[[#This Row],[PMT NO]])-ROW(PaymentSchedule[[#Headers],[PMT NO]])-2)+DAY(LoanStartDate),"")</f>
        <v>54027</v>
      </c>
      <c r="D312" s="13">
        <f>IF(PaymentSchedule[[#This Row],[PMT NO]]&lt;&gt;"",IF(ROW()-ROW(PaymentSchedule[[#Headers],[BEGINNING BALANCE]])=1,LoanAmount,INDEX(PaymentSchedule[ENDING BALANCE],ROW()-ROW(PaymentSchedule[[#Headers],[BEGINNING BALANCE]])-1)),"")</f>
        <v>28863.115614654616</v>
      </c>
      <c r="E312" s="13">
        <f>IF(PaymentSchedule[[#This Row],[PMT NO]]&lt;&gt;"",ScheduledPayment,"")</f>
        <v>536.82162301213907</v>
      </c>
      <c r="F31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12" s="13">
        <f>IF(PaymentSchedule[[#This Row],[PMT NO]]&lt;&gt;"",PaymentSchedule[[#This Row],[TOTAL PAYMENT]]-PaymentSchedule[[#This Row],[INTEREST]],"")</f>
        <v>416.55864128441152</v>
      </c>
      <c r="I312" s="13">
        <f>IF(PaymentSchedule[[#This Row],[PMT NO]]&lt;&gt;"",PaymentSchedule[[#This Row],[BEGINNING BALANCE]]*(InterestRate/PaymentsPerYear),"")</f>
        <v>120.26298172772756</v>
      </c>
      <c r="J31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28446.556973370203</v>
      </c>
      <c r="K312" s="13">
        <f>IF(PaymentSchedule[[#This Row],[PMT NO]]&lt;&gt;"",SUM(INDEX(PaymentSchedule[INTEREST],1,1):PaymentSchedule[[#This Row],[INTEREST]]),"")</f>
        <v>89493.043877011893</v>
      </c>
      <c r="L312" s="14">
        <f>IF(PaymentSchedule[[#This Row],[PMT NO]]&lt;&gt;"",SUM(INDEX(PaymentSchedule[PRINCIPAL],1,1):PaymentSchedule[[#This Row],[PRINCIPAL]]),"")</f>
        <v>71553.44302662983</v>
      </c>
    </row>
    <row r="313" spans="2:12" ht="16">
      <c r="B313" s="11">
        <f>IF(LoanIsGood,IF(ROW()-ROW(PaymentSchedule[[#Headers],[PMT NO]])&gt;ScheduledNumberOfPayments,"",ROW()-ROW(PaymentSchedule[[#Headers],[PMT NO]])),"")</f>
        <v>301</v>
      </c>
      <c r="C313" s="12">
        <f>IF(PaymentSchedule[[#This Row],[PMT NO]]&lt;&gt;"",EOMONTH(LoanStartDate,ROW(PaymentSchedule[[#This Row],[PMT NO]])-ROW(PaymentSchedule[[#Headers],[PMT NO]])-2)+DAY(LoanStartDate),"")</f>
        <v>54058</v>
      </c>
      <c r="D313" s="13">
        <f>IF(PaymentSchedule[[#This Row],[PMT NO]]&lt;&gt;"",IF(ROW()-ROW(PaymentSchedule[[#Headers],[BEGINNING BALANCE]])=1,LoanAmount,INDEX(PaymentSchedule[ENDING BALANCE],ROW()-ROW(PaymentSchedule[[#Headers],[BEGINNING BALANCE]])-1)),"")</f>
        <v>28446.556973370203</v>
      </c>
      <c r="E313" s="13">
        <f>IF(PaymentSchedule[[#This Row],[PMT NO]]&lt;&gt;"",ScheduledPayment,"")</f>
        <v>536.82162301213907</v>
      </c>
      <c r="F31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13" s="13">
        <f>IF(PaymentSchedule[[#This Row],[PMT NO]]&lt;&gt;"",PaymentSchedule[[#This Row],[TOTAL PAYMENT]]-PaymentSchedule[[#This Row],[INTEREST]],"")</f>
        <v>418.29430228976321</v>
      </c>
      <c r="I313" s="13">
        <f>IF(PaymentSchedule[[#This Row],[PMT NO]]&lt;&gt;"",PaymentSchedule[[#This Row],[BEGINNING BALANCE]]*(InterestRate/PaymentsPerYear),"")</f>
        <v>118.52732072237585</v>
      </c>
      <c r="J31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28028.26267108044</v>
      </c>
      <c r="K313" s="13">
        <f>IF(PaymentSchedule[[#This Row],[PMT NO]]&lt;&gt;"",SUM(INDEX(PaymentSchedule[INTEREST],1,1):PaymentSchedule[[#This Row],[INTEREST]]),"")</f>
        <v>89611.571197734273</v>
      </c>
      <c r="L313" s="14">
        <f>IF(PaymentSchedule[[#This Row],[PMT NO]]&lt;&gt;"",SUM(INDEX(PaymentSchedule[PRINCIPAL],1,1):PaymentSchedule[[#This Row],[PRINCIPAL]]),"")</f>
        <v>71971.737328919597</v>
      </c>
    </row>
    <row r="314" spans="2:12" ht="16">
      <c r="B314" s="11">
        <f>IF(LoanIsGood,IF(ROW()-ROW(PaymentSchedule[[#Headers],[PMT NO]])&gt;ScheduledNumberOfPayments,"",ROW()-ROW(PaymentSchedule[[#Headers],[PMT NO]])),"")</f>
        <v>302</v>
      </c>
      <c r="C314" s="12">
        <f>IF(PaymentSchedule[[#This Row],[PMT NO]]&lt;&gt;"",EOMONTH(LoanStartDate,ROW(PaymentSchedule[[#This Row],[PMT NO]])-ROW(PaymentSchedule[[#Headers],[PMT NO]])-2)+DAY(LoanStartDate),"")</f>
        <v>54089</v>
      </c>
      <c r="D314" s="13">
        <f>IF(PaymentSchedule[[#This Row],[PMT NO]]&lt;&gt;"",IF(ROW()-ROW(PaymentSchedule[[#Headers],[BEGINNING BALANCE]])=1,LoanAmount,INDEX(PaymentSchedule[ENDING BALANCE],ROW()-ROW(PaymentSchedule[[#Headers],[BEGINNING BALANCE]])-1)),"")</f>
        <v>28028.26267108044</v>
      </c>
      <c r="E314" s="13">
        <f>IF(PaymentSchedule[[#This Row],[PMT NO]]&lt;&gt;"",ScheduledPayment,"")</f>
        <v>536.82162301213907</v>
      </c>
      <c r="F31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14" s="13">
        <f>IF(PaymentSchedule[[#This Row],[PMT NO]]&lt;&gt;"",PaymentSchedule[[#This Row],[TOTAL PAYMENT]]-PaymentSchedule[[#This Row],[INTEREST]],"")</f>
        <v>420.03719521597054</v>
      </c>
      <c r="I314" s="13">
        <f>IF(PaymentSchedule[[#This Row],[PMT NO]]&lt;&gt;"",PaymentSchedule[[#This Row],[BEGINNING BALANCE]]*(InterestRate/PaymentsPerYear),"")</f>
        <v>116.7844277961685</v>
      </c>
      <c r="J31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27608.22547586447</v>
      </c>
      <c r="K314" s="13">
        <f>IF(PaymentSchedule[[#This Row],[PMT NO]]&lt;&gt;"",SUM(INDEX(PaymentSchedule[INTEREST],1,1):PaymentSchedule[[#This Row],[INTEREST]]),"")</f>
        <v>89728.355625530443</v>
      </c>
      <c r="L314" s="14">
        <f>IF(PaymentSchedule[[#This Row],[PMT NO]]&lt;&gt;"",SUM(INDEX(PaymentSchedule[PRINCIPAL],1,1):PaymentSchedule[[#This Row],[PRINCIPAL]]),"")</f>
        <v>72391.774524135573</v>
      </c>
    </row>
    <row r="315" spans="2:12" ht="16">
      <c r="B315" s="11">
        <f>IF(LoanIsGood,IF(ROW()-ROW(PaymentSchedule[[#Headers],[PMT NO]])&gt;ScheduledNumberOfPayments,"",ROW()-ROW(PaymentSchedule[[#Headers],[PMT NO]])),"")</f>
        <v>303</v>
      </c>
      <c r="C315" s="12">
        <f>IF(PaymentSchedule[[#This Row],[PMT NO]]&lt;&gt;"",EOMONTH(LoanStartDate,ROW(PaymentSchedule[[#This Row],[PMT NO]])-ROW(PaymentSchedule[[#Headers],[PMT NO]])-2)+DAY(LoanStartDate),"")</f>
        <v>54118</v>
      </c>
      <c r="D315" s="13">
        <f>IF(PaymentSchedule[[#This Row],[PMT NO]]&lt;&gt;"",IF(ROW()-ROW(PaymentSchedule[[#Headers],[BEGINNING BALANCE]])=1,LoanAmount,INDEX(PaymentSchedule[ENDING BALANCE],ROW()-ROW(PaymentSchedule[[#Headers],[BEGINNING BALANCE]])-1)),"")</f>
        <v>27608.22547586447</v>
      </c>
      <c r="E315" s="13">
        <f>IF(PaymentSchedule[[#This Row],[PMT NO]]&lt;&gt;"",ScheduledPayment,"")</f>
        <v>536.82162301213907</v>
      </c>
      <c r="F31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15" s="13">
        <f>IF(PaymentSchedule[[#This Row],[PMT NO]]&lt;&gt;"",PaymentSchedule[[#This Row],[TOTAL PAYMENT]]-PaymentSchedule[[#This Row],[INTEREST]],"")</f>
        <v>421.7873501960371</v>
      </c>
      <c r="I315" s="13">
        <f>IF(PaymentSchedule[[#This Row],[PMT NO]]&lt;&gt;"",PaymentSchedule[[#This Row],[BEGINNING BALANCE]]*(InterestRate/PaymentsPerYear),"")</f>
        <v>115.03427281610196</v>
      </c>
      <c r="J31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27186.438125668432</v>
      </c>
      <c r="K315" s="13">
        <f>IF(PaymentSchedule[[#This Row],[PMT NO]]&lt;&gt;"",SUM(INDEX(PaymentSchedule[INTEREST],1,1):PaymentSchedule[[#This Row],[INTEREST]]),"")</f>
        <v>89843.389898346548</v>
      </c>
      <c r="L315" s="14">
        <f>IF(PaymentSchedule[[#This Row],[PMT NO]]&lt;&gt;"",SUM(INDEX(PaymentSchedule[PRINCIPAL],1,1):PaymentSchedule[[#This Row],[PRINCIPAL]]),"")</f>
        <v>72813.561874331615</v>
      </c>
    </row>
    <row r="316" spans="2:12" ht="16">
      <c r="B316" s="11">
        <f>IF(LoanIsGood,IF(ROW()-ROW(PaymentSchedule[[#Headers],[PMT NO]])&gt;ScheduledNumberOfPayments,"",ROW()-ROW(PaymentSchedule[[#Headers],[PMT NO]])),"")</f>
        <v>304</v>
      </c>
      <c r="C316" s="12">
        <f>IF(PaymentSchedule[[#This Row],[PMT NO]]&lt;&gt;"",EOMONTH(LoanStartDate,ROW(PaymentSchedule[[#This Row],[PMT NO]])-ROW(PaymentSchedule[[#Headers],[PMT NO]])-2)+DAY(LoanStartDate),"")</f>
        <v>54149</v>
      </c>
      <c r="D316" s="13">
        <f>IF(PaymentSchedule[[#This Row],[PMT NO]]&lt;&gt;"",IF(ROW()-ROW(PaymentSchedule[[#Headers],[BEGINNING BALANCE]])=1,LoanAmount,INDEX(PaymentSchedule[ENDING BALANCE],ROW()-ROW(PaymentSchedule[[#Headers],[BEGINNING BALANCE]])-1)),"")</f>
        <v>27186.438125668432</v>
      </c>
      <c r="E316" s="13">
        <f>IF(PaymentSchedule[[#This Row],[PMT NO]]&lt;&gt;"",ScheduledPayment,"")</f>
        <v>536.82162301213907</v>
      </c>
      <c r="F31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16" s="13">
        <f>IF(PaymentSchedule[[#This Row],[PMT NO]]&lt;&gt;"",PaymentSchedule[[#This Row],[TOTAL PAYMENT]]-PaymentSchedule[[#This Row],[INTEREST]],"")</f>
        <v>423.5447974885206</v>
      </c>
      <c r="I316" s="13">
        <f>IF(PaymentSchedule[[#This Row],[PMT NO]]&lt;&gt;"",PaymentSchedule[[#This Row],[BEGINNING BALANCE]]*(InterestRate/PaymentsPerYear),"")</f>
        <v>113.27682552361847</v>
      </c>
      <c r="J31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26762.893328179911</v>
      </c>
      <c r="K316" s="13">
        <f>IF(PaymentSchedule[[#This Row],[PMT NO]]&lt;&gt;"",SUM(INDEX(PaymentSchedule[INTEREST],1,1):PaymentSchedule[[#This Row],[INTEREST]]),"")</f>
        <v>89956.666723870163</v>
      </c>
      <c r="L316" s="14">
        <f>IF(PaymentSchedule[[#This Row],[PMT NO]]&lt;&gt;"",SUM(INDEX(PaymentSchedule[PRINCIPAL],1,1):PaymentSchedule[[#This Row],[PRINCIPAL]]),"")</f>
        <v>73237.106671820133</v>
      </c>
    </row>
    <row r="317" spans="2:12" ht="16">
      <c r="B317" s="11">
        <f>IF(LoanIsGood,IF(ROW()-ROW(PaymentSchedule[[#Headers],[PMT NO]])&gt;ScheduledNumberOfPayments,"",ROW()-ROW(PaymentSchedule[[#Headers],[PMT NO]])),"")</f>
        <v>305</v>
      </c>
      <c r="C317" s="12">
        <f>IF(PaymentSchedule[[#This Row],[PMT NO]]&lt;&gt;"",EOMONTH(LoanStartDate,ROW(PaymentSchedule[[#This Row],[PMT NO]])-ROW(PaymentSchedule[[#Headers],[PMT NO]])-2)+DAY(LoanStartDate),"")</f>
        <v>54179</v>
      </c>
      <c r="D317" s="13">
        <f>IF(PaymentSchedule[[#This Row],[PMT NO]]&lt;&gt;"",IF(ROW()-ROW(PaymentSchedule[[#Headers],[BEGINNING BALANCE]])=1,LoanAmount,INDEX(PaymentSchedule[ENDING BALANCE],ROW()-ROW(PaymentSchedule[[#Headers],[BEGINNING BALANCE]])-1)),"")</f>
        <v>26762.893328179911</v>
      </c>
      <c r="E317" s="13">
        <f>IF(PaymentSchedule[[#This Row],[PMT NO]]&lt;&gt;"",ScheduledPayment,"")</f>
        <v>536.82162301213907</v>
      </c>
      <c r="F31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17" s="13">
        <f>IF(PaymentSchedule[[#This Row],[PMT NO]]&lt;&gt;"",PaymentSchedule[[#This Row],[TOTAL PAYMENT]]-PaymentSchedule[[#This Row],[INTEREST]],"")</f>
        <v>425.30956747805612</v>
      </c>
      <c r="I317" s="13">
        <f>IF(PaymentSchedule[[#This Row],[PMT NO]]&lt;&gt;"",PaymentSchedule[[#This Row],[BEGINNING BALANCE]]*(InterestRate/PaymentsPerYear),"")</f>
        <v>111.51205553408296</v>
      </c>
      <c r="J31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26337.583760701855</v>
      </c>
      <c r="K317" s="13">
        <f>IF(PaymentSchedule[[#This Row],[PMT NO]]&lt;&gt;"",SUM(INDEX(PaymentSchedule[INTEREST],1,1):PaymentSchedule[[#This Row],[INTEREST]]),"")</f>
        <v>90068.178779404247</v>
      </c>
      <c r="L317" s="14">
        <f>IF(PaymentSchedule[[#This Row],[PMT NO]]&lt;&gt;"",SUM(INDEX(PaymentSchedule[PRINCIPAL],1,1):PaymentSchedule[[#This Row],[PRINCIPAL]]),"")</f>
        <v>73662.416239298182</v>
      </c>
    </row>
    <row r="318" spans="2:12" ht="16">
      <c r="B318" s="11">
        <f>IF(LoanIsGood,IF(ROW()-ROW(PaymentSchedule[[#Headers],[PMT NO]])&gt;ScheduledNumberOfPayments,"",ROW()-ROW(PaymentSchedule[[#Headers],[PMT NO]])),"")</f>
        <v>306</v>
      </c>
      <c r="C318" s="12">
        <f>IF(PaymentSchedule[[#This Row],[PMT NO]]&lt;&gt;"",EOMONTH(LoanStartDate,ROW(PaymentSchedule[[#This Row],[PMT NO]])-ROW(PaymentSchedule[[#Headers],[PMT NO]])-2)+DAY(LoanStartDate),"")</f>
        <v>54210</v>
      </c>
      <c r="D318" s="13">
        <f>IF(PaymentSchedule[[#This Row],[PMT NO]]&lt;&gt;"",IF(ROW()-ROW(PaymentSchedule[[#Headers],[BEGINNING BALANCE]])=1,LoanAmount,INDEX(PaymentSchedule[ENDING BALANCE],ROW()-ROW(PaymentSchedule[[#Headers],[BEGINNING BALANCE]])-1)),"")</f>
        <v>26337.583760701855</v>
      </c>
      <c r="E318" s="13">
        <f>IF(PaymentSchedule[[#This Row],[PMT NO]]&lt;&gt;"",ScheduledPayment,"")</f>
        <v>536.82162301213907</v>
      </c>
      <c r="F31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18" s="13">
        <f>IF(PaymentSchedule[[#This Row],[PMT NO]]&lt;&gt;"",PaymentSchedule[[#This Row],[TOTAL PAYMENT]]-PaymentSchedule[[#This Row],[INTEREST]],"")</f>
        <v>427.08169067588136</v>
      </c>
      <c r="I318" s="13">
        <f>IF(PaymentSchedule[[#This Row],[PMT NO]]&lt;&gt;"",PaymentSchedule[[#This Row],[BEGINNING BALANCE]]*(InterestRate/PaymentsPerYear),"")</f>
        <v>109.73993233625772</v>
      </c>
      <c r="J31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25910.502070025974</v>
      </c>
      <c r="K318" s="13">
        <f>IF(PaymentSchedule[[#This Row],[PMT NO]]&lt;&gt;"",SUM(INDEX(PaymentSchedule[INTEREST],1,1):PaymentSchedule[[#This Row],[INTEREST]]),"")</f>
        <v>90177.918711740509</v>
      </c>
      <c r="L318" s="14">
        <f>IF(PaymentSchedule[[#This Row],[PMT NO]]&lt;&gt;"",SUM(INDEX(PaymentSchedule[PRINCIPAL],1,1):PaymentSchedule[[#This Row],[PRINCIPAL]]),"")</f>
        <v>74089.497929974066</v>
      </c>
    </row>
    <row r="319" spans="2:12" ht="16">
      <c r="B319" s="11">
        <f>IF(LoanIsGood,IF(ROW()-ROW(PaymentSchedule[[#Headers],[PMT NO]])&gt;ScheduledNumberOfPayments,"",ROW()-ROW(PaymentSchedule[[#Headers],[PMT NO]])),"")</f>
        <v>307</v>
      </c>
      <c r="C319" s="12">
        <f>IF(PaymentSchedule[[#This Row],[PMT NO]]&lt;&gt;"",EOMONTH(LoanStartDate,ROW(PaymentSchedule[[#This Row],[PMT NO]])-ROW(PaymentSchedule[[#Headers],[PMT NO]])-2)+DAY(LoanStartDate),"")</f>
        <v>54240</v>
      </c>
      <c r="D319" s="13">
        <f>IF(PaymentSchedule[[#This Row],[PMT NO]]&lt;&gt;"",IF(ROW()-ROW(PaymentSchedule[[#Headers],[BEGINNING BALANCE]])=1,LoanAmount,INDEX(PaymentSchedule[ENDING BALANCE],ROW()-ROW(PaymentSchedule[[#Headers],[BEGINNING BALANCE]])-1)),"")</f>
        <v>25910.502070025974</v>
      </c>
      <c r="E319" s="13">
        <f>IF(PaymentSchedule[[#This Row],[PMT NO]]&lt;&gt;"",ScheduledPayment,"")</f>
        <v>536.82162301213907</v>
      </c>
      <c r="F31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19" s="13">
        <f>IF(PaymentSchedule[[#This Row],[PMT NO]]&lt;&gt;"",PaymentSchedule[[#This Row],[TOTAL PAYMENT]]-PaymentSchedule[[#This Row],[INTEREST]],"")</f>
        <v>428.8611977203642</v>
      </c>
      <c r="I319" s="13">
        <f>IF(PaymentSchedule[[#This Row],[PMT NO]]&lt;&gt;"",PaymentSchedule[[#This Row],[BEGINNING BALANCE]]*(InterestRate/PaymentsPerYear),"")</f>
        <v>107.96042529177488</v>
      </c>
      <c r="J31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25481.640872305608</v>
      </c>
      <c r="K319" s="13">
        <f>IF(PaymentSchedule[[#This Row],[PMT NO]]&lt;&gt;"",SUM(INDEX(PaymentSchedule[INTEREST],1,1):PaymentSchedule[[#This Row],[INTEREST]]),"")</f>
        <v>90285.879137032287</v>
      </c>
      <c r="L319" s="14">
        <f>IF(PaymentSchedule[[#This Row],[PMT NO]]&lt;&gt;"",SUM(INDEX(PaymentSchedule[PRINCIPAL],1,1):PaymentSchedule[[#This Row],[PRINCIPAL]]),"")</f>
        <v>74518.359127694435</v>
      </c>
    </row>
    <row r="320" spans="2:12" ht="16">
      <c r="B320" s="11">
        <f>IF(LoanIsGood,IF(ROW()-ROW(PaymentSchedule[[#Headers],[PMT NO]])&gt;ScheduledNumberOfPayments,"",ROW()-ROW(PaymentSchedule[[#Headers],[PMT NO]])),"")</f>
        <v>308</v>
      </c>
      <c r="C320" s="12">
        <f>IF(PaymentSchedule[[#This Row],[PMT NO]]&lt;&gt;"",EOMONTH(LoanStartDate,ROW(PaymentSchedule[[#This Row],[PMT NO]])-ROW(PaymentSchedule[[#Headers],[PMT NO]])-2)+DAY(LoanStartDate),"")</f>
        <v>54271</v>
      </c>
      <c r="D320" s="13">
        <f>IF(PaymentSchedule[[#This Row],[PMT NO]]&lt;&gt;"",IF(ROW()-ROW(PaymentSchedule[[#Headers],[BEGINNING BALANCE]])=1,LoanAmount,INDEX(PaymentSchedule[ENDING BALANCE],ROW()-ROW(PaymentSchedule[[#Headers],[BEGINNING BALANCE]])-1)),"")</f>
        <v>25481.640872305608</v>
      </c>
      <c r="E320" s="13">
        <f>IF(PaymentSchedule[[#This Row],[PMT NO]]&lt;&gt;"",ScheduledPayment,"")</f>
        <v>536.82162301213907</v>
      </c>
      <c r="F32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20" s="13">
        <f>IF(PaymentSchedule[[#This Row],[PMT NO]]&lt;&gt;"",PaymentSchedule[[#This Row],[TOTAL PAYMENT]]-PaymentSchedule[[#This Row],[INTEREST]],"")</f>
        <v>430.64811937753234</v>
      </c>
      <c r="I320" s="13">
        <f>IF(PaymentSchedule[[#This Row],[PMT NO]]&lt;&gt;"",PaymentSchedule[[#This Row],[BEGINNING BALANCE]]*(InterestRate/PaymentsPerYear),"")</f>
        <v>106.1735036346067</v>
      </c>
      <c r="J32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25050.992752928076</v>
      </c>
      <c r="K320" s="13">
        <f>IF(PaymentSchedule[[#This Row],[PMT NO]]&lt;&gt;"",SUM(INDEX(PaymentSchedule[INTEREST],1,1):PaymentSchedule[[#This Row],[INTEREST]]),"")</f>
        <v>90392.052640666894</v>
      </c>
      <c r="L320" s="14">
        <f>IF(PaymentSchedule[[#This Row],[PMT NO]]&lt;&gt;"",SUM(INDEX(PaymentSchedule[PRINCIPAL],1,1):PaymentSchedule[[#This Row],[PRINCIPAL]]),"")</f>
        <v>74949.007247071961</v>
      </c>
    </row>
    <row r="321" spans="2:12" ht="16">
      <c r="B321" s="11">
        <f>IF(LoanIsGood,IF(ROW()-ROW(PaymentSchedule[[#Headers],[PMT NO]])&gt;ScheduledNumberOfPayments,"",ROW()-ROW(PaymentSchedule[[#Headers],[PMT NO]])),"")</f>
        <v>309</v>
      </c>
      <c r="C321" s="12">
        <f>IF(PaymentSchedule[[#This Row],[PMT NO]]&lt;&gt;"",EOMONTH(LoanStartDate,ROW(PaymentSchedule[[#This Row],[PMT NO]])-ROW(PaymentSchedule[[#Headers],[PMT NO]])-2)+DAY(LoanStartDate),"")</f>
        <v>54302</v>
      </c>
      <c r="D321" s="13">
        <f>IF(PaymentSchedule[[#This Row],[PMT NO]]&lt;&gt;"",IF(ROW()-ROW(PaymentSchedule[[#Headers],[BEGINNING BALANCE]])=1,LoanAmount,INDEX(PaymentSchedule[ENDING BALANCE],ROW()-ROW(PaymentSchedule[[#Headers],[BEGINNING BALANCE]])-1)),"")</f>
        <v>25050.992752928076</v>
      </c>
      <c r="E321" s="13">
        <f>IF(PaymentSchedule[[#This Row],[PMT NO]]&lt;&gt;"",ScheduledPayment,"")</f>
        <v>536.82162301213907</v>
      </c>
      <c r="F32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21" s="13">
        <f>IF(PaymentSchedule[[#This Row],[PMT NO]]&lt;&gt;"",PaymentSchedule[[#This Row],[TOTAL PAYMENT]]-PaymentSchedule[[#This Row],[INTEREST]],"")</f>
        <v>432.44248654160543</v>
      </c>
      <c r="I321" s="13">
        <f>IF(PaymentSchedule[[#This Row],[PMT NO]]&lt;&gt;"",PaymentSchedule[[#This Row],[BEGINNING BALANCE]]*(InterestRate/PaymentsPerYear),"")</f>
        <v>104.37913647053365</v>
      </c>
      <c r="J32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24618.550266386472</v>
      </c>
      <c r="K321" s="13">
        <f>IF(PaymentSchedule[[#This Row],[PMT NO]]&lt;&gt;"",SUM(INDEX(PaymentSchedule[INTEREST],1,1):PaymentSchedule[[#This Row],[INTEREST]]),"")</f>
        <v>90496.431777137434</v>
      </c>
      <c r="L321" s="14">
        <f>IF(PaymentSchedule[[#This Row],[PMT NO]]&lt;&gt;"",SUM(INDEX(PaymentSchedule[PRINCIPAL],1,1):PaymentSchedule[[#This Row],[PRINCIPAL]]),"")</f>
        <v>75381.449733613568</v>
      </c>
    </row>
    <row r="322" spans="2:12" ht="16">
      <c r="B322" s="11">
        <f>IF(LoanIsGood,IF(ROW()-ROW(PaymentSchedule[[#Headers],[PMT NO]])&gt;ScheduledNumberOfPayments,"",ROW()-ROW(PaymentSchedule[[#Headers],[PMT NO]])),"")</f>
        <v>310</v>
      </c>
      <c r="C322" s="12">
        <f>IF(PaymentSchedule[[#This Row],[PMT NO]]&lt;&gt;"",EOMONTH(LoanStartDate,ROW(PaymentSchedule[[#This Row],[PMT NO]])-ROW(PaymentSchedule[[#Headers],[PMT NO]])-2)+DAY(LoanStartDate),"")</f>
        <v>54332</v>
      </c>
      <c r="D322" s="13">
        <f>IF(PaymentSchedule[[#This Row],[PMT NO]]&lt;&gt;"",IF(ROW()-ROW(PaymentSchedule[[#Headers],[BEGINNING BALANCE]])=1,LoanAmount,INDEX(PaymentSchedule[ENDING BALANCE],ROW()-ROW(PaymentSchedule[[#Headers],[BEGINNING BALANCE]])-1)),"")</f>
        <v>24618.550266386472</v>
      </c>
      <c r="E322" s="13">
        <f>IF(PaymentSchedule[[#This Row],[PMT NO]]&lt;&gt;"",ScheduledPayment,"")</f>
        <v>536.82162301213907</v>
      </c>
      <c r="F32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22" s="13">
        <f>IF(PaymentSchedule[[#This Row],[PMT NO]]&lt;&gt;"",PaymentSchedule[[#This Row],[TOTAL PAYMENT]]-PaymentSchedule[[#This Row],[INTEREST]],"")</f>
        <v>434.24433023552876</v>
      </c>
      <c r="I322" s="13">
        <f>IF(PaymentSchedule[[#This Row],[PMT NO]]&lt;&gt;"",PaymentSchedule[[#This Row],[BEGINNING BALANCE]]*(InterestRate/PaymentsPerYear),"")</f>
        <v>102.57729277661029</v>
      </c>
      <c r="J32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24184.305936150944</v>
      </c>
      <c r="K322" s="13">
        <f>IF(PaymentSchedule[[#This Row],[PMT NO]]&lt;&gt;"",SUM(INDEX(PaymentSchedule[INTEREST],1,1):PaymentSchedule[[#This Row],[INTEREST]]),"")</f>
        <v>90599.009069914042</v>
      </c>
      <c r="L322" s="14">
        <f>IF(PaymentSchedule[[#This Row],[PMT NO]]&lt;&gt;"",SUM(INDEX(PaymentSchedule[PRINCIPAL],1,1):PaymentSchedule[[#This Row],[PRINCIPAL]]),"")</f>
        <v>75815.694063849092</v>
      </c>
    </row>
    <row r="323" spans="2:12" ht="16">
      <c r="B323" s="11">
        <f>IF(LoanIsGood,IF(ROW()-ROW(PaymentSchedule[[#Headers],[PMT NO]])&gt;ScheduledNumberOfPayments,"",ROW()-ROW(PaymentSchedule[[#Headers],[PMT NO]])),"")</f>
        <v>311</v>
      </c>
      <c r="C323" s="12">
        <f>IF(PaymentSchedule[[#This Row],[PMT NO]]&lt;&gt;"",EOMONTH(LoanStartDate,ROW(PaymentSchedule[[#This Row],[PMT NO]])-ROW(PaymentSchedule[[#Headers],[PMT NO]])-2)+DAY(LoanStartDate),"")</f>
        <v>54363</v>
      </c>
      <c r="D323" s="13">
        <f>IF(PaymentSchedule[[#This Row],[PMT NO]]&lt;&gt;"",IF(ROW()-ROW(PaymentSchedule[[#Headers],[BEGINNING BALANCE]])=1,LoanAmount,INDEX(PaymentSchedule[ENDING BALANCE],ROW()-ROW(PaymentSchedule[[#Headers],[BEGINNING BALANCE]])-1)),"")</f>
        <v>24184.305936150944</v>
      </c>
      <c r="E323" s="13">
        <f>IF(PaymentSchedule[[#This Row],[PMT NO]]&lt;&gt;"",ScheduledPayment,"")</f>
        <v>536.82162301213907</v>
      </c>
      <c r="F32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23" s="13">
        <f>IF(PaymentSchedule[[#This Row],[PMT NO]]&lt;&gt;"",PaymentSchedule[[#This Row],[TOTAL PAYMENT]]-PaymentSchedule[[#This Row],[INTEREST]],"")</f>
        <v>436.05368161151011</v>
      </c>
      <c r="I323" s="13">
        <f>IF(PaymentSchedule[[#This Row],[PMT NO]]&lt;&gt;"",PaymentSchedule[[#This Row],[BEGINNING BALANCE]]*(InterestRate/PaymentsPerYear),"")</f>
        <v>100.76794140062893</v>
      </c>
      <c r="J32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23748.252254539435</v>
      </c>
      <c r="K323" s="13">
        <f>IF(PaymentSchedule[[#This Row],[PMT NO]]&lt;&gt;"",SUM(INDEX(PaymentSchedule[INTEREST],1,1):PaymentSchedule[[#This Row],[INTEREST]]),"")</f>
        <v>90699.777011314669</v>
      </c>
      <c r="L323" s="14">
        <f>IF(PaymentSchedule[[#This Row],[PMT NO]]&lt;&gt;"",SUM(INDEX(PaymentSchedule[PRINCIPAL],1,1):PaymentSchedule[[#This Row],[PRINCIPAL]]),"")</f>
        <v>76251.747745460598</v>
      </c>
    </row>
    <row r="324" spans="2:12" ht="16">
      <c r="B324" s="11">
        <f>IF(LoanIsGood,IF(ROW()-ROW(PaymentSchedule[[#Headers],[PMT NO]])&gt;ScheduledNumberOfPayments,"",ROW()-ROW(PaymentSchedule[[#Headers],[PMT NO]])),"")</f>
        <v>312</v>
      </c>
      <c r="C324" s="12">
        <f>IF(PaymentSchedule[[#This Row],[PMT NO]]&lt;&gt;"",EOMONTH(LoanStartDate,ROW(PaymentSchedule[[#This Row],[PMT NO]])-ROW(PaymentSchedule[[#Headers],[PMT NO]])-2)+DAY(LoanStartDate),"")</f>
        <v>54393</v>
      </c>
      <c r="D324" s="13">
        <f>IF(PaymentSchedule[[#This Row],[PMT NO]]&lt;&gt;"",IF(ROW()-ROW(PaymentSchedule[[#Headers],[BEGINNING BALANCE]])=1,LoanAmount,INDEX(PaymentSchedule[ENDING BALANCE],ROW()-ROW(PaymentSchedule[[#Headers],[BEGINNING BALANCE]])-1)),"")</f>
        <v>23748.252254539435</v>
      </c>
      <c r="E324" s="13">
        <f>IF(PaymentSchedule[[#This Row],[PMT NO]]&lt;&gt;"",ScheduledPayment,"")</f>
        <v>536.82162301213907</v>
      </c>
      <c r="F32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24" s="13">
        <f>IF(PaymentSchedule[[#This Row],[PMT NO]]&lt;&gt;"",PaymentSchedule[[#This Row],[TOTAL PAYMENT]]-PaymentSchedule[[#This Row],[INTEREST]],"")</f>
        <v>437.87057195155808</v>
      </c>
      <c r="I324" s="13">
        <f>IF(PaymentSchedule[[#This Row],[PMT NO]]&lt;&gt;"",PaymentSchedule[[#This Row],[BEGINNING BALANCE]]*(InterestRate/PaymentsPerYear),"")</f>
        <v>98.95105106058098</v>
      </c>
      <c r="J32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23310.381682587878</v>
      </c>
      <c r="K324" s="13">
        <f>IF(PaymentSchedule[[#This Row],[PMT NO]]&lt;&gt;"",SUM(INDEX(PaymentSchedule[INTEREST],1,1):PaymentSchedule[[#This Row],[INTEREST]]),"")</f>
        <v>90798.728062375245</v>
      </c>
      <c r="L324" s="14">
        <f>IF(PaymentSchedule[[#This Row],[PMT NO]]&lt;&gt;"",SUM(INDEX(PaymentSchedule[PRINCIPAL],1,1):PaymentSchedule[[#This Row],[PRINCIPAL]]),"")</f>
        <v>76689.618317412154</v>
      </c>
    </row>
    <row r="325" spans="2:12" ht="16">
      <c r="B325" s="11">
        <f>IF(LoanIsGood,IF(ROW()-ROW(PaymentSchedule[[#Headers],[PMT NO]])&gt;ScheduledNumberOfPayments,"",ROW()-ROW(PaymentSchedule[[#Headers],[PMT NO]])),"")</f>
        <v>313</v>
      </c>
      <c r="C325" s="12">
        <f>IF(PaymentSchedule[[#This Row],[PMT NO]]&lt;&gt;"",EOMONTH(LoanStartDate,ROW(PaymentSchedule[[#This Row],[PMT NO]])-ROW(PaymentSchedule[[#Headers],[PMT NO]])-2)+DAY(LoanStartDate),"")</f>
        <v>54424</v>
      </c>
      <c r="D325" s="13">
        <f>IF(PaymentSchedule[[#This Row],[PMT NO]]&lt;&gt;"",IF(ROW()-ROW(PaymentSchedule[[#Headers],[BEGINNING BALANCE]])=1,LoanAmount,INDEX(PaymentSchedule[ENDING BALANCE],ROW()-ROW(PaymentSchedule[[#Headers],[BEGINNING BALANCE]])-1)),"")</f>
        <v>23310.381682587878</v>
      </c>
      <c r="E325" s="13">
        <f>IF(PaymentSchedule[[#This Row],[PMT NO]]&lt;&gt;"",ScheduledPayment,"")</f>
        <v>536.82162301213907</v>
      </c>
      <c r="F32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25" s="13">
        <f>IF(PaymentSchedule[[#This Row],[PMT NO]]&lt;&gt;"",PaymentSchedule[[#This Row],[TOTAL PAYMENT]]-PaymentSchedule[[#This Row],[INTEREST]],"")</f>
        <v>439.69503266802292</v>
      </c>
      <c r="I325" s="13">
        <f>IF(PaymentSchedule[[#This Row],[PMT NO]]&lt;&gt;"",PaymentSchedule[[#This Row],[BEGINNING BALANCE]]*(InterestRate/PaymentsPerYear),"")</f>
        <v>97.126590344116153</v>
      </c>
      <c r="J32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22870.686649919855</v>
      </c>
      <c r="K325" s="13">
        <f>IF(PaymentSchedule[[#This Row],[PMT NO]]&lt;&gt;"",SUM(INDEX(PaymentSchedule[INTEREST],1,1):PaymentSchedule[[#This Row],[INTEREST]]),"")</f>
        <v>90895.854652719354</v>
      </c>
      <c r="L325" s="14">
        <f>IF(PaymentSchedule[[#This Row],[PMT NO]]&lt;&gt;"",SUM(INDEX(PaymentSchedule[PRINCIPAL],1,1):PaymentSchedule[[#This Row],[PRINCIPAL]]),"")</f>
        <v>77129.313350080178</v>
      </c>
    </row>
    <row r="326" spans="2:12" ht="16">
      <c r="B326" s="11">
        <f>IF(LoanIsGood,IF(ROW()-ROW(PaymentSchedule[[#Headers],[PMT NO]])&gt;ScheduledNumberOfPayments,"",ROW()-ROW(PaymentSchedule[[#Headers],[PMT NO]])),"")</f>
        <v>314</v>
      </c>
      <c r="C326" s="12">
        <f>IF(PaymentSchedule[[#This Row],[PMT NO]]&lt;&gt;"",EOMONTH(LoanStartDate,ROW(PaymentSchedule[[#This Row],[PMT NO]])-ROW(PaymentSchedule[[#Headers],[PMT NO]])-2)+DAY(LoanStartDate),"")</f>
        <v>54455</v>
      </c>
      <c r="D326" s="13">
        <f>IF(PaymentSchedule[[#This Row],[PMT NO]]&lt;&gt;"",IF(ROW()-ROW(PaymentSchedule[[#Headers],[BEGINNING BALANCE]])=1,LoanAmount,INDEX(PaymentSchedule[ENDING BALANCE],ROW()-ROW(PaymentSchedule[[#Headers],[BEGINNING BALANCE]])-1)),"")</f>
        <v>22870.686649919855</v>
      </c>
      <c r="E326" s="13">
        <f>IF(PaymentSchedule[[#This Row],[PMT NO]]&lt;&gt;"",ScheduledPayment,"")</f>
        <v>536.82162301213907</v>
      </c>
      <c r="F32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26" s="13">
        <f>IF(PaymentSchedule[[#This Row],[PMT NO]]&lt;&gt;"",PaymentSchedule[[#This Row],[TOTAL PAYMENT]]-PaymentSchedule[[#This Row],[INTEREST]],"")</f>
        <v>441.52709530413966</v>
      </c>
      <c r="I326" s="13">
        <f>IF(PaymentSchedule[[#This Row],[PMT NO]]&lt;&gt;"",PaymentSchedule[[#This Row],[BEGINNING BALANCE]]*(InterestRate/PaymentsPerYear),"")</f>
        <v>95.294527707999393</v>
      </c>
      <c r="J32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22429.159554615715</v>
      </c>
      <c r="K326" s="13">
        <f>IF(PaymentSchedule[[#This Row],[PMT NO]]&lt;&gt;"",SUM(INDEX(PaymentSchedule[INTEREST],1,1):PaymentSchedule[[#This Row],[INTEREST]]),"")</f>
        <v>90991.149180427354</v>
      </c>
      <c r="L326" s="14">
        <f>IF(PaymentSchedule[[#This Row],[PMT NO]]&lt;&gt;"",SUM(INDEX(PaymentSchedule[PRINCIPAL],1,1):PaymentSchedule[[#This Row],[PRINCIPAL]]),"")</f>
        <v>77570.84044538431</v>
      </c>
    </row>
    <row r="327" spans="2:12" ht="16">
      <c r="B327" s="11">
        <f>IF(LoanIsGood,IF(ROW()-ROW(PaymentSchedule[[#Headers],[PMT NO]])&gt;ScheduledNumberOfPayments,"",ROW()-ROW(PaymentSchedule[[#Headers],[PMT NO]])),"")</f>
        <v>315</v>
      </c>
      <c r="C327" s="12">
        <f>IF(PaymentSchedule[[#This Row],[PMT NO]]&lt;&gt;"",EOMONTH(LoanStartDate,ROW(PaymentSchedule[[#This Row],[PMT NO]])-ROW(PaymentSchedule[[#Headers],[PMT NO]])-2)+DAY(LoanStartDate),"")</f>
        <v>54483</v>
      </c>
      <c r="D327" s="13">
        <f>IF(PaymentSchedule[[#This Row],[PMT NO]]&lt;&gt;"",IF(ROW()-ROW(PaymentSchedule[[#Headers],[BEGINNING BALANCE]])=1,LoanAmount,INDEX(PaymentSchedule[ENDING BALANCE],ROW()-ROW(PaymentSchedule[[#Headers],[BEGINNING BALANCE]])-1)),"")</f>
        <v>22429.159554615715</v>
      </c>
      <c r="E327" s="13">
        <f>IF(PaymentSchedule[[#This Row],[PMT NO]]&lt;&gt;"",ScheduledPayment,"")</f>
        <v>536.82162301213907</v>
      </c>
      <c r="F32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27" s="13">
        <f>IF(PaymentSchedule[[#This Row],[PMT NO]]&lt;&gt;"",PaymentSchedule[[#This Row],[TOTAL PAYMENT]]-PaymentSchedule[[#This Row],[INTEREST]],"")</f>
        <v>443.36679153457362</v>
      </c>
      <c r="I327" s="13">
        <f>IF(PaymentSchedule[[#This Row],[PMT NO]]&lt;&gt;"",PaymentSchedule[[#This Row],[BEGINNING BALANCE]]*(InterestRate/PaymentsPerYear),"")</f>
        <v>93.454831477565477</v>
      </c>
      <c r="J32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21985.792763081143</v>
      </c>
      <c r="K327" s="13">
        <f>IF(PaymentSchedule[[#This Row],[PMT NO]]&lt;&gt;"",SUM(INDEX(PaymentSchedule[INTEREST],1,1):PaymentSchedule[[#This Row],[INTEREST]]),"")</f>
        <v>91084.604011904914</v>
      </c>
      <c r="L327" s="14">
        <f>IF(PaymentSchedule[[#This Row],[PMT NO]]&lt;&gt;"",SUM(INDEX(PaymentSchedule[PRINCIPAL],1,1):PaymentSchedule[[#This Row],[PRINCIPAL]]),"")</f>
        <v>78014.207236918883</v>
      </c>
    </row>
    <row r="328" spans="2:12" ht="16">
      <c r="B328" s="11">
        <f>IF(LoanIsGood,IF(ROW()-ROW(PaymentSchedule[[#Headers],[PMT NO]])&gt;ScheduledNumberOfPayments,"",ROW()-ROW(PaymentSchedule[[#Headers],[PMT NO]])),"")</f>
        <v>316</v>
      </c>
      <c r="C328" s="12">
        <f>IF(PaymentSchedule[[#This Row],[PMT NO]]&lt;&gt;"",EOMONTH(LoanStartDate,ROW(PaymentSchedule[[#This Row],[PMT NO]])-ROW(PaymentSchedule[[#Headers],[PMT NO]])-2)+DAY(LoanStartDate),"")</f>
        <v>54514</v>
      </c>
      <c r="D328" s="13">
        <f>IF(PaymentSchedule[[#This Row],[PMT NO]]&lt;&gt;"",IF(ROW()-ROW(PaymentSchedule[[#Headers],[BEGINNING BALANCE]])=1,LoanAmount,INDEX(PaymentSchedule[ENDING BALANCE],ROW()-ROW(PaymentSchedule[[#Headers],[BEGINNING BALANCE]])-1)),"")</f>
        <v>21985.792763081143</v>
      </c>
      <c r="E328" s="13">
        <f>IF(PaymentSchedule[[#This Row],[PMT NO]]&lt;&gt;"",ScheduledPayment,"")</f>
        <v>536.82162301213907</v>
      </c>
      <c r="F32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28" s="13">
        <f>IF(PaymentSchedule[[#This Row],[PMT NO]]&lt;&gt;"",PaymentSchedule[[#This Row],[TOTAL PAYMENT]]-PaymentSchedule[[#This Row],[INTEREST]],"")</f>
        <v>445.21415316596767</v>
      </c>
      <c r="I328" s="13">
        <f>IF(PaymentSchedule[[#This Row],[PMT NO]]&lt;&gt;"",PaymentSchedule[[#This Row],[BEGINNING BALANCE]]*(InterestRate/PaymentsPerYear),"")</f>
        <v>91.607469846171426</v>
      </c>
      <c r="J32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21540.578609915174</v>
      </c>
      <c r="K328" s="13">
        <f>IF(PaymentSchedule[[#This Row],[PMT NO]]&lt;&gt;"",SUM(INDEX(PaymentSchedule[INTEREST],1,1):PaymentSchedule[[#This Row],[INTEREST]]),"")</f>
        <v>91176.211481751088</v>
      </c>
      <c r="L328" s="14">
        <f>IF(PaymentSchedule[[#This Row],[PMT NO]]&lt;&gt;"",SUM(INDEX(PaymentSchedule[PRINCIPAL],1,1):PaymentSchedule[[#This Row],[PRINCIPAL]]),"")</f>
        <v>78459.421390084855</v>
      </c>
    </row>
    <row r="329" spans="2:12" ht="16">
      <c r="B329" s="11">
        <f>IF(LoanIsGood,IF(ROW()-ROW(PaymentSchedule[[#Headers],[PMT NO]])&gt;ScheduledNumberOfPayments,"",ROW()-ROW(PaymentSchedule[[#Headers],[PMT NO]])),"")</f>
        <v>317</v>
      </c>
      <c r="C329" s="12">
        <f>IF(PaymentSchedule[[#This Row],[PMT NO]]&lt;&gt;"",EOMONTH(LoanStartDate,ROW(PaymentSchedule[[#This Row],[PMT NO]])-ROW(PaymentSchedule[[#Headers],[PMT NO]])-2)+DAY(LoanStartDate),"")</f>
        <v>54544</v>
      </c>
      <c r="D329" s="13">
        <f>IF(PaymentSchedule[[#This Row],[PMT NO]]&lt;&gt;"",IF(ROW()-ROW(PaymentSchedule[[#Headers],[BEGINNING BALANCE]])=1,LoanAmount,INDEX(PaymentSchedule[ENDING BALANCE],ROW()-ROW(PaymentSchedule[[#Headers],[BEGINNING BALANCE]])-1)),"")</f>
        <v>21540.578609915174</v>
      </c>
      <c r="E329" s="13">
        <f>IF(PaymentSchedule[[#This Row],[PMT NO]]&lt;&gt;"",ScheduledPayment,"")</f>
        <v>536.82162301213907</v>
      </c>
      <c r="F32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29" s="13">
        <f>IF(PaymentSchedule[[#This Row],[PMT NO]]&lt;&gt;"",PaymentSchedule[[#This Row],[TOTAL PAYMENT]]-PaymentSchedule[[#This Row],[INTEREST]],"")</f>
        <v>447.06921213749251</v>
      </c>
      <c r="I329" s="13">
        <f>IF(PaymentSchedule[[#This Row],[PMT NO]]&lt;&gt;"",PaymentSchedule[[#This Row],[BEGINNING BALANCE]]*(InterestRate/PaymentsPerYear),"")</f>
        <v>89.752410874646557</v>
      </c>
      <c r="J32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21093.509397777681</v>
      </c>
      <c r="K329" s="13">
        <f>IF(PaymentSchedule[[#This Row],[PMT NO]]&lt;&gt;"",SUM(INDEX(PaymentSchedule[INTEREST],1,1):PaymentSchedule[[#This Row],[INTEREST]]),"")</f>
        <v>91265.963892625732</v>
      </c>
      <c r="L329" s="14">
        <f>IF(PaymentSchedule[[#This Row],[PMT NO]]&lt;&gt;"",SUM(INDEX(PaymentSchedule[PRINCIPAL],1,1):PaymentSchedule[[#This Row],[PRINCIPAL]]),"")</f>
        <v>78906.490602222344</v>
      </c>
    </row>
    <row r="330" spans="2:12" ht="16">
      <c r="B330" s="11">
        <f>IF(LoanIsGood,IF(ROW()-ROW(PaymentSchedule[[#Headers],[PMT NO]])&gt;ScheduledNumberOfPayments,"",ROW()-ROW(PaymentSchedule[[#Headers],[PMT NO]])),"")</f>
        <v>318</v>
      </c>
      <c r="C330" s="12">
        <f>IF(PaymentSchedule[[#This Row],[PMT NO]]&lt;&gt;"",EOMONTH(LoanStartDate,ROW(PaymentSchedule[[#This Row],[PMT NO]])-ROW(PaymentSchedule[[#Headers],[PMT NO]])-2)+DAY(LoanStartDate),"")</f>
        <v>54575</v>
      </c>
      <c r="D330" s="13">
        <f>IF(PaymentSchedule[[#This Row],[PMT NO]]&lt;&gt;"",IF(ROW()-ROW(PaymentSchedule[[#Headers],[BEGINNING BALANCE]])=1,LoanAmount,INDEX(PaymentSchedule[ENDING BALANCE],ROW()-ROW(PaymentSchedule[[#Headers],[BEGINNING BALANCE]])-1)),"")</f>
        <v>21093.509397777681</v>
      </c>
      <c r="E330" s="13">
        <f>IF(PaymentSchedule[[#This Row],[PMT NO]]&lt;&gt;"",ScheduledPayment,"")</f>
        <v>536.82162301213907</v>
      </c>
      <c r="F33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30" s="13">
        <f>IF(PaymentSchedule[[#This Row],[PMT NO]]&lt;&gt;"",PaymentSchedule[[#This Row],[TOTAL PAYMENT]]-PaymentSchedule[[#This Row],[INTEREST]],"")</f>
        <v>448.93200052139872</v>
      </c>
      <c r="I330" s="13">
        <f>IF(PaymentSchedule[[#This Row],[PMT NO]]&lt;&gt;"",PaymentSchedule[[#This Row],[BEGINNING BALANCE]]*(InterestRate/PaymentsPerYear),"")</f>
        <v>87.889622490740337</v>
      </c>
      <c r="J33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20644.577397256282</v>
      </c>
      <c r="K330" s="13">
        <f>IF(PaymentSchedule[[#This Row],[PMT NO]]&lt;&gt;"",SUM(INDEX(PaymentSchedule[INTEREST],1,1):PaymentSchedule[[#This Row],[INTEREST]]),"")</f>
        <v>91353.853515116469</v>
      </c>
      <c r="L330" s="14">
        <f>IF(PaymentSchedule[[#This Row],[PMT NO]]&lt;&gt;"",SUM(INDEX(PaymentSchedule[PRINCIPAL],1,1):PaymentSchedule[[#This Row],[PRINCIPAL]]),"")</f>
        <v>79355.42260274374</v>
      </c>
    </row>
    <row r="331" spans="2:12" ht="16">
      <c r="B331" s="11">
        <f>IF(LoanIsGood,IF(ROW()-ROW(PaymentSchedule[[#Headers],[PMT NO]])&gt;ScheduledNumberOfPayments,"",ROW()-ROW(PaymentSchedule[[#Headers],[PMT NO]])),"")</f>
        <v>319</v>
      </c>
      <c r="C331" s="12">
        <f>IF(PaymentSchedule[[#This Row],[PMT NO]]&lt;&gt;"",EOMONTH(LoanStartDate,ROW(PaymentSchedule[[#This Row],[PMT NO]])-ROW(PaymentSchedule[[#Headers],[PMT NO]])-2)+DAY(LoanStartDate),"")</f>
        <v>54605</v>
      </c>
      <c r="D331" s="13">
        <f>IF(PaymentSchedule[[#This Row],[PMT NO]]&lt;&gt;"",IF(ROW()-ROW(PaymentSchedule[[#Headers],[BEGINNING BALANCE]])=1,LoanAmount,INDEX(PaymentSchedule[ENDING BALANCE],ROW()-ROW(PaymentSchedule[[#Headers],[BEGINNING BALANCE]])-1)),"")</f>
        <v>20644.577397256282</v>
      </c>
      <c r="E331" s="13">
        <f>IF(PaymentSchedule[[#This Row],[PMT NO]]&lt;&gt;"",ScheduledPayment,"")</f>
        <v>536.82162301213907</v>
      </c>
      <c r="F33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31" s="13">
        <f>IF(PaymentSchedule[[#This Row],[PMT NO]]&lt;&gt;"",PaymentSchedule[[#This Row],[TOTAL PAYMENT]]-PaymentSchedule[[#This Row],[INTEREST]],"")</f>
        <v>450.8025505235712</v>
      </c>
      <c r="I331" s="13">
        <f>IF(PaymentSchedule[[#This Row],[PMT NO]]&lt;&gt;"",PaymentSchedule[[#This Row],[BEGINNING BALANCE]]*(InterestRate/PaymentsPerYear),"")</f>
        <v>86.019072488567843</v>
      </c>
      <c r="J33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20193.774846732711</v>
      </c>
      <c r="K331" s="13">
        <f>IF(PaymentSchedule[[#This Row],[PMT NO]]&lt;&gt;"",SUM(INDEX(PaymentSchedule[INTEREST],1,1):PaymentSchedule[[#This Row],[INTEREST]]),"")</f>
        <v>91439.87258760503</v>
      </c>
      <c r="L331" s="14">
        <f>IF(PaymentSchedule[[#This Row],[PMT NO]]&lt;&gt;"",SUM(INDEX(PaymentSchedule[PRINCIPAL],1,1):PaymentSchedule[[#This Row],[PRINCIPAL]]),"")</f>
        <v>79806.225153267311</v>
      </c>
    </row>
    <row r="332" spans="2:12" ht="16">
      <c r="B332" s="11">
        <f>IF(LoanIsGood,IF(ROW()-ROW(PaymentSchedule[[#Headers],[PMT NO]])&gt;ScheduledNumberOfPayments,"",ROW()-ROW(PaymentSchedule[[#Headers],[PMT NO]])),"")</f>
        <v>320</v>
      </c>
      <c r="C332" s="12">
        <f>IF(PaymentSchedule[[#This Row],[PMT NO]]&lt;&gt;"",EOMONTH(LoanStartDate,ROW(PaymentSchedule[[#This Row],[PMT NO]])-ROW(PaymentSchedule[[#Headers],[PMT NO]])-2)+DAY(LoanStartDate),"")</f>
        <v>54636</v>
      </c>
      <c r="D332" s="13">
        <f>IF(PaymentSchedule[[#This Row],[PMT NO]]&lt;&gt;"",IF(ROW()-ROW(PaymentSchedule[[#Headers],[BEGINNING BALANCE]])=1,LoanAmount,INDEX(PaymentSchedule[ENDING BALANCE],ROW()-ROW(PaymentSchedule[[#Headers],[BEGINNING BALANCE]])-1)),"")</f>
        <v>20193.774846732711</v>
      </c>
      <c r="E332" s="13">
        <f>IF(PaymentSchedule[[#This Row],[PMT NO]]&lt;&gt;"",ScheduledPayment,"")</f>
        <v>536.82162301213907</v>
      </c>
      <c r="F33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32" s="13">
        <f>IF(PaymentSchedule[[#This Row],[PMT NO]]&lt;&gt;"",PaymentSchedule[[#This Row],[TOTAL PAYMENT]]-PaymentSchedule[[#This Row],[INTEREST]],"")</f>
        <v>452.68089448408614</v>
      </c>
      <c r="I332" s="13">
        <f>IF(PaymentSchedule[[#This Row],[PMT NO]]&lt;&gt;"",PaymentSchedule[[#This Row],[BEGINNING BALANCE]]*(InterestRate/PaymentsPerYear),"")</f>
        <v>84.140728528052961</v>
      </c>
      <c r="J33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19741.093952248626</v>
      </c>
      <c r="K332" s="13">
        <f>IF(PaymentSchedule[[#This Row],[PMT NO]]&lt;&gt;"",SUM(INDEX(PaymentSchedule[INTEREST],1,1):PaymentSchedule[[#This Row],[INTEREST]]),"")</f>
        <v>91524.013316133089</v>
      </c>
      <c r="L332" s="14">
        <f>IF(PaymentSchedule[[#This Row],[PMT NO]]&lt;&gt;"",SUM(INDEX(PaymentSchedule[PRINCIPAL],1,1):PaymentSchedule[[#This Row],[PRINCIPAL]]),"")</f>
        <v>80258.906047751399</v>
      </c>
    </row>
    <row r="333" spans="2:12" ht="16">
      <c r="B333" s="11">
        <f>IF(LoanIsGood,IF(ROW()-ROW(PaymentSchedule[[#Headers],[PMT NO]])&gt;ScheduledNumberOfPayments,"",ROW()-ROW(PaymentSchedule[[#Headers],[PMT NO]])),"")</f>
        <v>321</v>
      </c>
      <c r="C333" s="12">
        <f>IF(PaymentSchedule[[#This Row],[PMT NO]]&lt;&gt;"",EOMONTH(LoanStartDate,ROW(PaymentSchedule[[#This Row],[PMT NO]])-ROW(PaymentSchedule[[#Headers],[PMT NO]])-2)+DAY(LoanStartDate),"")</f>
        <v>54667</v>
      </c>
      <c r="D333" s="13">
        <f>IF(PaymentSchedule[[#This Row],[PMT NO]]&lt;&gt;"",IF(ROW()-ROW(PaymentSchedule[[#Headers],[BEGINNING BALANCE]])=1,LoanAmount,INDEX(PaymentSchedule[ENDING BALANCE],ROW()-ROW(PaymentSchedule[[#Headers],[BEGINNING BALANCE]])-1)),"")</f>
        <v>19741.093952248626</v>
      </c>
      <c r="E333" s="13">
        <f>IF(PaymentSchedule[[#This Row],[PMT NO]]&lt;&gt;"",ScheduledPayment,"")</f>
        <v>536.82162301213907</v>
      </c>
      <c r="F33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33" s="13">
        <f>IF(PaymentSchedule[[#This Row],[PMT NO]]&lt;&gt;"",PaymentSchedule[[#This Row],[TOTAL PAYMENT]]-PaymentSchedule[[#This Row],[INTEREST]],"")</f>
        <v>454.56706487776978</v>
      </c>
      <c r="I333" s="13">
        <f>IF(PaymentSchedule[[#This Row],[PMT NO]]&lt;&gt;"",PaymentSchedule[[#This Row],[BEGINNING BALANCE]]*(InterestRate/PaymentsPerYear),"")</f>
        <v>82.254558134369276</v>
      </c>
      <c r="J33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19286.526887370856</v>
      </c>
      <c r="K333" s="13">
        <f>IF(PaymentSchedule[[#This Row],[PMT NO]]&lt;&gt;"",SUM(INDEX(PaymentSchedule[INTEREST],1,1):PaymentSchedule[[#This Row],[INTEREST]]),"")</f>
        <v>91606.267874267462</v>
      </c>
      <c r="L333" s="14">
        <f>IF(PaymentSchedule[[#This Row],[PMT NO]]&lt;&gt;"",SUM(INDEX(PaymentSchedule[PRINCIPAL],1,1):PaymentSchedule[[#This Row],[PRINCIPAL]]),"")</f>
        <v>80713.473112629174</v>
      </c>
    </row>
    <row r="334" spans="2:12" ht="16">
      <c r="B334" s="11">
        <f>IF(LoanIsGood,IF(ROW()-ROW(PaymentSchedule[[#Headers],[PMT NO]])&gt;ScheduledNumberOfPayments,"",ROW()-ROW(PaymentSchedule[[#Headers],[PMT NO]])),"")</f>
        <v>322</v>
      </c>
      <c r="C334" s="12">
        <f>IF(PaymentSchedule[[#This Row],[PMT NO]]&lt;&gt;"",EOMONTH(LoanStartDate,ROW(PaymentSchedule[[#This Row],[PMT NO]])-ROW(PaymentSchedule[[#Headers],[PMT NO]])-2)+DAY(LoanStartDate),"")</f>
        <v>54697</v>
      </c>
      <c r="D334" s="13">
        <f>IF(PaymentSchedule[[#This Row],[PMT NO]]&lt;&gt;"",IF(ROW()-ROW(PaymentSchedule[[#Headers],[BEGINNING BALANCE]])=1,LoanAmount,INDEX(PaymentSchedule[ENDING BALANCE],ROW()-ROW(PaymentSchedule[[#Headers],[BEGINNING BALANCE]])-1)),"")</f>
        <v>19286.526887370856</v>
      </c>
      <c r="E334" s="13">
        <f>IF(PaymentSchedule[[#This Row],[PMT NO]]&lt;&gt;"",ScheduledPayment,"")</f>
        <v>536.82162301213907</v>
      </c>
      <c r="F33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34" s="13">
        <f>IF(PaymentSchedule[[#This Row],[PMT NO]]&lt;&gt;"",PaymentSchedule[[#This Row],[TOTAL PAYMENT]]-PaymentSchedule[[#This Row],[INTEREST]],"")</f>
        <v>456.46109431476049</v>
      </c>
      <c r="I334" s="13">
        <f>IF(PaymentSchedule[[#This Row],[PMT NO]]&lt;&gt;"",PaymentSchedule[[#This Row],[BEGINNING BALANCE]]*(InterestRate/PaymentsPerYear),"")</f>
        <v>80.36052869737857</v>
      </c>
      <c r="J33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18830.065793056096</v>
      </c>
      <c r="K334" s="13">
        <f>IF(PaymentSchedule[[#This Row],[PMT NO]]&lt;&gt;"",SUM(INDEX(PaymentSchedule[INTEREST],1,1):PaymentSchedule[[#This Row],[INTEREST]]),"")</f>
        <v>91686.628402964838</v>
      </c>
      <c r="L334" s="14">
        <f>IF(PaymentSchedule[[#This Row],[PMT NO]]&lt;&gt;"",SUM(INDEX(PaymentSchedule[PRINCIPAL],1,1):PaymentSchedule[[#This Row],[PRINCIPAL]]),"")</f>
        <v>81169.93420694393</v>
      </c>
    </row>
    <row r="335" spans="2:12" ht="16">
      <c r="B335" s="11">
        <f>IF(LoanIsGood,IF(ROW()-ROW(PaymentSchedule[[#Headers],[PMT NO]])&gt;ScheduledNumberOfPayments,"",ROW()-ROW(PaymentSchedule[[#Headers],[PMT NO]])),"")</f>
        <v>323</v>
      </c>
      <c r="C335" s="12">
        <f>IF(PaymentSchedule[[#This Row],[PMT NO]]&lt;&gt;"",EOMONTH(LoanStartDate,ROW(PaymentSchedule[[#This Row],[PMT NO]])-ROW(PaymentSchedule[[#Headers],[PMT NO]])-2)+DAY(LoanStartDate),"")</f>
        <v>54728</v>
      </c>
      <c r="D335" s="13">
        <f>IF(PaymentSchedule[[#This Row],[PMT NO]]&lt;&gt;"",IF(ROW()-ROW(PaymentSchedule[[#Headers],[BEGINNING BALANCE]])=1,LoanAmount,INDEX(PaymentSchedule[ENDING BALANCE],ROW()-ROW(PaymentSchedule[[#Headers],[BEGINNING BALANCE]])-1)),"")</f>
        <v>18830.065793056096</v>
      </c>
      <c r="E335" s="13">
        <f>IF(PaymentSchedule[[#This Row],[PMT NO]]&lt;&gt;"",ScheduledPayment,"")</f>
        <v>536.82162301213907</v>
      </c>
      <c r="F33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35" s="13">
        <f>IF(PaymentSchedule[[#This Row],[PMT NO]]&lt;&gt;"",PaymentSchedule[[#This Row],[TOTAL PAYMENT]]-PaymentSchedule[[#This Row],[INTEREST]],"")</f>
        <v>458.363015541072</v>
      </c>
      <c r="I335" s="13">
        <f>IF(PaymentSchedule[[#This Row],[PMT NO]]&lt;&gt;"",PaymentSchedule[[#This Row],[BEGINNING BALANCE]]*(InterestRate/PaymentsPerYear),"")</f>
        <v>78.458607471067069</v>
      </c>
      <c r="J33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18371.702777515024</v>
      </c>
      <c r="K335" s="13">
        <f>IF(PaymentSchedule[[#This Row],[PMT NO]]&lt;&gt;"",SUM(INDEX(PaymentSchedule[INTEREST],1,1):PaymentSchedule[[#This Row],[INTEREST]]),"")</f>
        <v>91765.087010435906</v>
      </c>
      <c r="L335" s="14">
        <f>IF(PaymentSchedule[[#This Row],[PMT NO]]&lt;&gt;"",SUM(INDEX(PaymentSchedule[PRINCIPAL],1,1):PaymentSchedule[[#This Row],[PRINCIPAL]]),"")</f>
        <v>81628.297222485009</v>
      </c>
    </row>
    <row r="336" spans="2:12" ht="16">
      <c r="B336" s="11">
        <f>IF(LoanIsGood,IF(ROW()-ROW(PaymentSchedule[[#Headers],[PMT NO]])&gt;ScheduledNumberOfPayments,"",ROW()-ROW(PaymentSchedule[[#Headers],[PMT NO]])),"")</f>
        <v>324</v>
      </c>
      <c r="C336" s="12">
        <f>IF(PaymentSchedule[[#This Row],[PMT NO]]&lt;&gt;"",EOMONTH(LoanStartDate,ROW(PaymentSchedule[[#This Row],[PMT NO]])-ROW(PaymentSchedule[[#Headers],[PMT NO]])-2)+DAY(LoanStartDate),"")</f>
        <v>54758</v>
      </c>
      <c r="D336" s="13">
        <f>IF(PaymentSchedule[[#This Row],[PMT NO]]&lt;&gt;"",IF(ROW()-ROW(PaymentSchedule[[#Headers],[BEGINNING BALANCE]])=1,LoanAmount,INDEX(PaymentSchedule[ENDING BALANCE],ROW()-ROW(PaymentSchedule[[#Headers],[BEGINNING BALANCE]])-1)),"")</f>
        <v>18371.702777515024</v>
      </c>
      <c r="E336" s="13">
        <f>IF(PaymentSchedule[[#This Row],[PMT NO]]&lt;&gt;"",ScheduledPayment,"")</f>
        <v>536.82162301213907</v>
      </c>
      <c r="F33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36" s="13">
        <f>IF(PaymentSchedule[[#This Row],[PMT NO]]&lt;&gt;"",PaymentSchedule[[#This Row],[TOTAL PAYMENT]]-PaymentSchedule[[#This Row],[INTEREST]],"")</f>
        <v>460.27286143915978</v>
      </c>
      <c r="I336" s="13">
        <f>IF(PaymentSchedule[[#This Row],[PMT NO]]&lt;&gt;"",PaymentSchedule[[#This Row],[BEGINNING BALANCE]]*(InterestRate/PaymentsPerYear),"")</f>
        <v>76.548761572979259</v>
      </c>
      <c r="J33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17911.429916075864</v>
      </c>
      <c r="K336" s="13">
        <f>IF(PaymentSchedule[[#This Row],[PMT NO]]&lt;&gt;"",SUM(INDEX(PaymentSchedule[INTEREST],1,1):PaymentSchedule[[#This Row],[INTEREST]]),"")</f>
        <v>91841.635772008885</v>
      </c>
      <c r="L336" s="14">
        <f>IF(PaymentSchedule[[#This Row],[PMT NO]]&lt;&gt;"",SUM(INDEX(PaymentSchedule[PRINCIPAL],1,1):PaymentSchedule[[#This Row],[PRINCIPAL]]),"")</f>
        <v>82088.570083924162</v>
      </c>
    </row>
    <row r="337" spans="2:12" ht="16">
      <c r="B337" s="11">
        <f>IF(LoanIsGood,IF(ROW()-ROW(PaymentSchedule[[#Headers],[PMT NO]])&gt;ScheduledNumberOfPayments,"",ROW()-ROW(PaymentSchedule[[#Headers],[PMT NO]])),"")</f>
        <v>325</v>
      </c>
      <c r="C337" s="12">
        <f>IF(PaymentSchedule[[#This Row],[PMT NO]]&lt;&gt;"",EOMONTH(LoanStartDate,ROW(PaymentSchedule[[#This Row],[PMT NO]])-ROW(PaymentSchedule[[#Headers],[PMT NO]])-2)+DAY(LoanStartDate),"")</f>
        <v>54789</v>
      </c>
      <c r="D337" s="13">
        <f>IF(PaymentSchedule[[#This Row],[PMT NO]]&lt;&gt;"",IF(ROW()-ROW(PaymentSchedule[[#Headers],[BEGINNING BALANCE]])=1,LoanAmount,INDEX(PaymentSchedule[ENDING BALANCE],ROW()-ROW(PaymentSchedule[[#Headers],[BEGINNING BALANCE]])-1)),"")</f>
        <v>17911.429916075864</v>
      </c>
      <c r="E337" s="13">
        <f>IF(PaymentSchedule[[#This Row],[PMT NO]]&lt;&gt;"",ScheduledPayment,"")</f>
        <v>536.82162301213907</v>
      </c>
      <c r="F33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37" s="13">
        <f>IF(PaymentSchedule[[#This Row],[PMT NO]]&lt;&gt;"",PaymentSchedule[[#This Row],[TOTAL PAYMENT]]-PaymentSchedule[[#This Row],[INTEREST]],"")</f>
        <v>462.19066502848966</v>
      </c>
      <c r="I337" s="13">
        <f>IF(PaymentSchedule[[#This Row],[PMT NO]]&lt;&gt;"",PaymentSchedule[[#This Row],[BEGINNING BALANCE]]*(InterestRate/PaymentsPerYear),"")</f>
        <v>74.630957983649438</v>
      </c>
      <c r="J33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17449.239251047373</v>
      </c>
      <c r="K337" s="13">
        <f>IF(PaymentSchedule[[#This Row],[PMT NO]]&lt;&gt;"",SUM(INDEX(PaymentSchedule[INTEREST],1,1):PaymentSchedule[[#This Row],[INTEREST]]),"")</f>
        <v>91916.266729992538</v>
      </c>
      <c r="L337" s="14">
        <f>IF(PaymentSchedule[[#This Row],[PMT NO]]&lt;&gt;"",SUM(INDEX(PaymentSchedule[PRINCIPAL],1,1):PaymentSchedule[[#This Row],[PRINCIPAL]]),"")</f>
        <v>82550.760748952656</v>
      </c>
    </row>
    <row r="338" spans="2:12" ht="16">
      <c r="B338" s="11">
        <f>IF(LoanIsGood,IF(ROW()-ROW(PaymentSchedule[[#Headers],[PMT NO]])&gt;ScheduledNumberOfPayments,"",ROW()-ROW(PaymentSchedule[[#Headers],[PMT NO]])),"")</f>
        <v>326</v>
      </c>
      <c r="C338" s="12">
        <f>IF(PaymentSchedule[[#This Row],[PMT NO]]&lt;&gt;"",EOMONTH(LoanStartDate,ROW(PaymentSchedule[[#This Row],[PMT NO]])-ROW(PaymentSchedule[[#Headers],[PMT NO]])-2)+DAY(LoanStartDate),"")</f>
        <v>54820</v>
      </c>
      <c r="D338" s="13">
        <f>IF(PaymentSchedule[[#This Row],[PMT NO]]&lt;&gt;"",IF(ROW()-ROW(PaymentSchedule[[#Headers],[BEGINNING BALANCE]])=1,LoanAmount,INDEX(PaymentSchedule[ENDING BALANCE],ROW()-ROW(PaymentSchedule[[#Headers],[BEGINNING BALANCE]])-1)),"")</f>
        <v>17449.239251047373</v>
      </c>
      <c r="E338" s="13">
        <f>IF(PaymentSchedule[[#This Row],[PMT NO]]&lt;&gt;"",ScheduledPayment,"")</f>
        <v>536.82162301213907</v>
      </c>
      <c r="F33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38" s="13">
        <f>IF(PaymentSchedule[[#This Row],[PMT NO]]&lt;&gt;"",PaymentSchedule[[#This Row],[TOTAL PAYMENT]]-PaymentSchedule[[#This Row],[INTEREST]],"")</f>
        <v>464.11645946610838</v>
      </c>
      <c r="I338" s="13">
        <f>IF(PaymentSchedule[[#This Row],[PMT NO]]&lt;&gt;"",PaymentSchedule[[#This Row],[BEGINNING BALANCE]]*(InterestRate/PaymentsPerYear),"")</f>
        <v>72.705163546030718</v>
      </c>
      <c r="J33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16985.122791581263</v>
      </c>
      <c r="K338" s="13">
        <f>IF(PaymentSchedule[[#This Row],[PMT NO]]&lt;&gt;"",SUM(INDEX(PaymentSchedule[INTEREST],1,1):PaymentSchedule[[#This Row],[INTEREST]]),"")</f>
        <v>91988.971893538575</v>
      </c>
      <c r="L338" s="14">
        <f>IF(PaymentSchedule[[#This Row],[PMT NO]]&lt;&gt;"",SUM(INDEX(PaymentSchedule[PRINCIPAL],1,1):PaymentSchedule[[#This Row],[PRINCIPAL]]),"")</f>
        <v>83014.877208418766</v>
      </c>
    </row>
    <row r="339" spans="2:12" ht="16">
      <c r="B339" s="11">
        <f>IF(LoanIsGood,IF(ROW()-ROW(PaymentSchedule[[#Headers],[PMT NO]])&gt;ScheduledNumberOfPayments,"",ROW()-ROW(PaymentSchedule[[#Headers],[PMT NO]])),"")</f>
        <v>327</v>
      </c>
      <c r="C339" s="12">
        <f>IF(PaymentSchedule[[#This Row],[PMT NO]]&lt;&gt;"",EOMONTH(LoanStartDate,ROW(PaymentSchedule[[#This Row],[PMT NO]])-ROW(PaymentSchedule[[#Headers],[PMT NO]])-2)+DAY(LoanStartDate),"")</f>
        <v>54848</v>
      </c>
      <c r="D339" s="13">
        <f>IF(PaymentSchedule[[#This Row],[PMT NO]]&lt;&gt;"",IF(ROW()-ROW(PaymentSchedule[[#Headers],[BEGINNING BALANCE]])=1,LoanAmount,INDEX(PaymentSchedule[ENDING BALANCE],ROW()-ROW(PaymentSchedule[[#Headers],[BEGINNING BALANCE]])-1)),"")</f>
        <v>16985.122791581263</v>
      </c>
      <c r="E339" s="13">
        <f>IF(PaymentSchedule[[#This Row],[PMT NO]]&lt;&gt;"",ScheduledPayment,"")</f>
        <v>536.82162301213907</v>
      </c>
      <c r="F33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39" s="13">
        <f>IF(PaymentSchedule[[#This Row],[PMT NO]]&lt;&gt;"",PaymentSchedule[[#This Row],[TOTAL PAYMENT]]-PaymentSchedule[[#This Row],[INTEREST]],"")</f>
        <v>466.05027804721715</v>
      </c>
      <c r="I339" s="13">
        <f>IF(PaymentSchedule[[#This Row],[PMT NO]]&lt;&gt;"",PaymentSchedule[[#This Row],[BEGINNING BALANCE]]*(InterestRate/PaymentsPerYear),"")</f>
        <v>70.771344964921923</v>
      </c>
      <c r="J33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16519.072513534047</v>
      </c>
      <c r="K339" s="13">
        <f>IF(PaymentSchedule[[#This Row],[PMT NO]]&lt;&gt;"",SUM(INDEX(PaymentSchedule[INTEREST],1,1):PaymentSchedule[[#This Row],[INTEREST]]),"")</f>
        <v>92059.743238503492</v>
      </c>
      <c r="L339" s="14">
        <f>IF(PaymentSchedule[[#This Row],[PMT NO]]&lt;&gt;"",SUM(INDEX(PaymentSchedule[PRINCIPAL],1,1):PaymentSchedule[[#This Row],[PRINCIPAL]]),"")</f>
        <v>83480.927486465982</v>
      </c>
    </row>
    <row r="340" spans="2:12" ht="16">
      <c r="B340" s="11">
        <f>IF(LoanIsGood,IF(ROW()-ROW(PaymentSchedule[[#Headers],[PMT NO]])&gt;ScheduledNumberOfPayments,"",ROW()-ROW(PaymentSchedule[[#Headers],[PMT NO]])),"")</f>
        <v>328</v>
      </c>
      <c r="C340" s="12">
        <f>IF(PaymentSchedule[[#This Row],[PMT NO]]&lt;&gt;"",EOMONTH(LoanStartDate,ROW(PaymentSchedule[[#This Row],[PMT NO]])-ROW(PaymentSchedule[[#Headers],[PMT NO]])-2)+DAY(LoanStartDate),"")</f>
        <v>54879</v>
      </c>
      <c r="D340" s="13">
        <f>IF(PaymentSchedule[[#This Row],[PMT NO]]&lt;&gt;"",IF(ROW()-ROW(PaymentSchedule[[#Headers],[BEGINNING BALANCE]])=1,LoanAmount,INDEX(PaymentSchedule[ENDING BALANCE],ROW()-ROW(PaymentSchedule[[#Headers],[BEGINNING BALANCE]])-1)),"")</f>
        <v>16519.072513534047</v>
      </c>
      <c r="E340" s="13">
        <f>IF(PaymentSchedule[[#This Row],[PMT NO]]&lt;&gt;"",ScheduledPayment,"")</f>
        <v>536.82162301213907</v>
      </c>
      <c r="F34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40" s="13">
        <f>IF(PaymentSchedule[[#This Row],[PMT NO]]&lt;&gt;"",PaymentSchedule[[#This Row],[TOTAL PAYMENT]]-PaymentSchedule[[#This Row],[INTEREST]],"")</f>
        <v>467.99215420574723</v>
      </c>
      <c r="I340" s="13">
        <f>IF(PaymentSchedule[[#This Row],[PMT NO]]&lt;&gt;"",PaymentSchedule[[#This Row],[BEGINNING BALANCE]]*(InterestRate/PaymentsPerYear),"")</f>
        <v>68.829468806391858</v>
      </c>
      <c r="J34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16051.0803593283</v>
      </c>
      <c r="K340" s="13">
        <f>IF(PaymentSchedule[[#This Row],[PMT NO]]&lt;&gt;"",SUM(INDEX(PaymentSchedule[INTEREST],1,1):PaymentSchedule[[#This Row],[INTEREST]]),"")</f>
        <v>92128.572707309882</v>
      </c>
      <c r="L340" s="14">
        <f>IF(PaymentSchedule[[#This Row],[PMT NO]]&lt;&gt;"",SUM(INDEX(PaymentSchedule[PRINCIPAL],1,1):PaymentSchedule[[#This Row],[PRINCIPAL]]),"")</f>
        <v>83948.919640671724</v>
      </c>
    </row>
    <row r="341" spans="2:12" ht="16">
      <c r="B341" s="11">
        <f>IF(LoanIsGood,IF(ROW()-ROW(PaymentSchedule[[#Headers],[PMT NO]])&gt;ScheduledNumberOfPayments,"",ROW()-ROW(PaymentSchedule[[#Headers],[PMT NO]])),"")</f>
        <v>329</v>
      </c>
      <c r="C341" s="12">
        <f>IF(PaymentSchedule[[#This Row],[PMT NO]]&lt;&gt;"",EOMONTH(LoanStartDate,ROW(PaymentSchedule[[#This Row],[PMT NO]])-ROW(PaymentSchedule[[#Headers],[PMT NO]])-2)+DAY(LoanStartDate),"")</f>
        <v>54909</v>
      </c>
      <c r="D341" s="13">
        <f>IF(PaymentSchedule[[#This Row],[PMT NO]]&lt;&gt;"",IF(ROW()-ROW(PaymentSchedule[[#Headers],[BEGINNING BALANCE]])=1,LoanAmount,INDEX(PaymentSchedule[ENDING BALANCE],ROW()-ROW(PaymentSchedule[[#Headers],[BEGINNING BALANCE]])-1)),"")</f>
        <v>16051.0803593283</v>
      </c>
      <c r="E341" s="13">
        <f>IF(PaymentSchedule[[#This Row],[PMT NO]]&lt;&gt;"",ScheduledPayment,"")</f>
        <v>536.82162301213907</v>
      </c>
      <c r="F34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41" s="13">
        <f>IF(PaymentSchedule[[#This Row],[PMT NO]]&lt;&gt;"",PaymentSchedule[[#This Row],[TOTAL PAYMENT]]-PaymentSchedule[[#This Row],[INTEREST]],"")</f>
        <v>469.94212151493781</v>
      </c>
      <c r="I341" s="13">
        <f>IF(PaymentSchedule[[#This Row],[PMT NO]]&lt;&gt;"",PaymentSchedule[[#This Row],[BEGINNING BALANCE]]*(InterestRate/PaymentsPerYear),"")</f>
        <v>66.879501497201247</v>
      </c>
      <c r="J34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15581.138237813362</v>
      </c>
      <c r="K341" s="13">
        <f>IF(PaymentSchedule[[#This Row],[PMT NO]]&lt;&gt;"",SUM(INDEX(PaymentSchedule[INTEREST],1,1):PaymentSchedule[[#This Row],[INTEREST]]),"")</f>
        <v>92195.452208807081</v>
      </c>
      <c r="L341" s="14">
        <f>IF(PaymentSchedule[[#This Row],[PMT NO]]&lt;&gt;"",SUM(INDEX(PaymentSchedule[PRINCIPAL],1,1):PaymentSchedule[[#This Row],[PRINCIPAL]]),"")</f>
        <v>84418.861762186658</v>
      </c>
    </row>
    <row r="342" spans="2:12" ht="16">
      <c r="B342" s="11">
        <f>IF(LoanIsGood,IF(ROW()-ROW(PaymentSchedule[[#Headers],[PMT NO]])&gt;ScheduledNumberOfPayments,"",ROW()-ROW(PaymentSchedule[[#Headers],[PMT NO]])),"")</f>
        <v>330</v>
      </c>
      <c r="C342" s="12">
        <f>IF(PaymentSchedule[[#This Row],[PMT NO]]&lt;&gt;"",EOMONTH(LoanStartDate,ROW(PaymentSchedule[[#This Row],[PMT NO]])-ROW(PaymentSchedule[[#Headers],[PMT NO]])-2)+DAY(LoanStartDate),"")</f>
        <v>54940</v>
      </c>
      <c r="D342" s="13">
        <f>IF(PaymentSchedule[[#This Row],[PMT NO]]&lt;&gt;"",IF(ROW()-ROW(PaymentSchedule[[#Headers],[BEGINNING BALANCE]])=1,LoanAmount,INDEX(PaymentSchedule[ENDING BALANCE],ROW()-ROW(PaymentSchedule[[#Headers],[BEGINNING BALANCE]])-1)),"")</f>
        <v>15581.138237813362</v>
      </c>
      <c r="E342" s="13">
        <f>IF(PaymentSchedule[[#This Row],[PMT NO]]&lt;&gt;"",ScheduledPayment,"")</f>
        <v>536.82162301213907</v>
      </c>
      <c r="F34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42" s="13">
        <f>IF(PaymentSchedule[[#This Row],[PMT NO]]&lt;&gt;"",PaymentSchedule[[#This Row],[TOTAL PAYMENT]]-PaymentSchedule[[#This Row],[INTEREST]],"")</f>
        <v>471.90021368791673</v>
      </c>
      <c r="I342" s="13">
        <f>IF(PaymentSchedule[[#This Row],[PMT NO]]&lt;&gt;"",PaymentSchedule[[#This Row],[BEGINNING BALANCE]]*(InterestRate/PaymentsPerYear),"")</f>
        <v>64.921409324222338</v>
      </c>
      <c r="J34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15109.238024125445</v>
      </c>
      <c r="K342" s="13">
        <f>IF(PaymentSchedule[[#This Row],[PMT NO]]&lt;&gt;"",SUM(INDEX(PaymentSchedule[INTEREST],1,1):PaymentSchedule[[#This Row],[INTEREST]]),"")</f>
        <v>92260.3736181313</v>
      </c>
      <c r="L342" s="14">
        <f>IF(PaymentSchedule[[#This Row],[PMT NO]]&lt;&gt;"",SUM(INDEX(PaymentSchedule[PRINCIPAL],1,1):PaymentSchedule[[#This Row],[PRINCIPAL]]),"")</f>
        <v>84890.761975874571</v>
      </c>
    </row>
    <row r="343" spans="2:12" ht="16">
      <c r="B343" s="11">
        <f>IF(LoanIsGood,IF(ROW()-ROW(PaymentSchedule[[#Headers],[PMT NO]])&gt;ScheduledNumberOfPayments,"",ROW()-ROW(PaymentSchedule[[#Headers],[PMT NO]])),"")</f>
        <v>331</v>
      </c>
      <c r="C343" s="12">
        <f>IF(PaymentSchedule[[#This Row],[PMT NO]]&lt;&gt;"",EOMONTH(LoanStartDate,ROW(PaymentSchedule[[#This Row],[PMT NO]])-ROW(PaymentSchedule[[#Headers],[PMT NO]])-2)+DAY(LoanStartDate),"")</f>
        <v>54970</v>
      </c>
      <c r="D343" s="13">
        <f>IF(PaymentSchedule[[#This Row],[PMT NO]]&lt;&gt;"",IF(ROW()-ROW(PaymentSchedule[[#Headers],[BEGINNING BALANCE]])=1,LoanAmount,INDEX(PaymentSchedule[ENDING BALANCE],ROW()-ROW(PaymentSchedule[[#Headers],[BEGINNING BALANCE]])-1)),"")</f>
        <v>15109.238024125445</v>
      </c>
      <c r="E343" s="13">
        <f>IF(PaymentSchedule[[#This Row],[PMT NO]]&lt;&gt;"",ScheduledPayment,"")</f>
        <v>536.82162301213907</v>
      </c>
      <c r="F34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43" s="13">
        <f>IF(PaymentSchedule[[#This Row],[PMT NO]]&lt;&gt;"",PaymentSchedule[[#This Row],[TOTAL PAYMENT]]-PaymentSchedule[[#This Row],[INTEREST]],"")</f>
        <v>473.86646457828306</v>
      </c>
      <c r="I343" s="13">
        <f>IF(PaymentSchedule[[#This Row],[PMT NO]]&lt;&gt;"",PaymentSchedule[[#This Row],[BEGINNING BALANCE]]*(InterestRate/PaymentsPerYear),"")</f>
        <v>62.95515843385602</v>
      </c>
      <c r="J34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14635.371559547162</v>
      </c>
      <c r="K343" s="13">
        <f>IF(PaymentSchedule[[#This Row],[PMT NO]]&lt;&gt;"",SUM(INDEX(PaymentSchedule[INTEREST],1,1):PaymentSchedule[[#This Row],[INTEREST]]),"")</f>
        <v>92323.328776565162</v>
      </c>
      <c r="L343" s="14">
        <f>IF(PaymentSchedule[[#This Row],[PMT NO]]&lt;&gt;"",SUM(INDEX(PaymentSchedule[PRINCIPAL],1,1):PaymentSchedule[[#This Row],[PRINCIPAL]]),"")</f>
        <v>85364.628440452856</v>
      </c>
    </row>
    <row r="344" spans="2:12" ht="16">
      <c r="B344" s="11">
        <f>IF(LoanIsGood,IF(ROW()-ROW(PaymentSchedule[[#Headers],[PMT NO]])&gt;ScheduledNumberOfPayments,"",ROW()-ROW(PaymentSchedule[[#Headers],[PMT NO]])),"")</f>
        <v>332</v>
      </c>
      <c r="C344" s="12">
        <f>IF(PaymentSchedule[[#This Row],[PMT NO]]&lt;&gt;"",EOMONTH(LoanStartDate,ROW(PaymentSchedule[[#This Row],[PMT NO]])-ROW(PaymentSchedule[[#Headers],[PMT NO]])-2)+DAY(LoanStartDate),"")</f>
        <v>55001</v>
      </c>
      <c r="D344" s="13">
        <f>IF(PaymentSchedule[[#This Row],[PMT NO]]&lt;&gt;"",IF(ROW()-ROW(PaymentSchedule[[#Headers],[BEGINNING BALANCE]])=1,LoanAmount,INDEX(PaymentSchedule[ENDING BALANCE],ROW()-ROW(PaymentSchedule[[#Headers],[BEGINNING BALANCE]])-1)),"")</f>
        <v>14635.371559547162</v>
      </c>
      <c r="E344" s="13">
        <f>IF(PaymentSchedule[[#This Row],[PMT NO]]&lt;&gt;"",ScheduledPayment,"")</f>
        <v>536.82162301213907</v>
      </c>
      <c r="F34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44" s="13">
        <f>IF(PaymentSchedule[[#This Row],[PMT NO]]&lt;&gt;"",PaymentSchedule[[#This Row],[TOTAL PAYMENT]]-PaymentSchedule[[#This Row],[INTEREST]],"")</f>
        <v>475.84090818069257</v>
      </c>
      <c r="I344" s="13">
        <f>IF(PaymentSchedule[[#This Row],[PMT NO]]&lt;&gt;"",PaymentSchedule[[#This Row],[BEGINNING BALANCE]]*(InterestRate/PaymentsPerYear),"")</f>
        <v>60.980714831446505</v>
      </c>
      <c r="J34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14159.530651366469</v>
      </c>
      <c r="K344" s="13">
        <f>IF(PaymentSchedule[[#This Row],[PMT NO]]&lt;&gt;"",SUM(INDEX(PaymentSchedule[INTEREST],1,1):PaymentSchedule[[#This Row],[INTEREST]]),"")</f>
        <v>92384.309491396605</v>
      </c>
      <c r="L344" s="14">
        <f>IF(PaymentSchedule[[#This Row],[PMT NO]]&lt;&gt;"",SUM(INDEX(PaymentSchedule[PRINCIPAL],1,1):PaymentSchedule[[#This Row],[PRINCIPAL]]),"")</f>
        <v>85840.469348633545</v>
      </c>
    </row>
    <row r="345" spans="2:12" ht="16">
      <c r="B345" s="11">
        <f>IF(LoanIsGood,IF(ROW()-ROW(PaymentSchedule[[#Headers],[PMT NO]])&gt;ScheduledNumberOfPayments,"",ROW()-ROW(PaymentSchedule[[#Headers],[PMT NO]])),"")</f>
        <v>333</v>
      </c>
      <c r="C345" s="12">
        <f>IF(PaymentSchedule[[#This Row],[PMT NO]]&lt;&gt;"",EOMONTH(LoanStartDate,ROW(PaymentSchedule[[#This Row],[PMT NO]])-ROW(PaymentSchedule[[#Headers],[PMT NO]])-2)+DAY(LoanStartDate),"")</f>
        <v>55032</v>
      </c>
      <c r="D345" s="13">
        <f>IF(PaymentSchedule[[#This Row],[PMT NO]]&lt;&gt;"",IF(ROW()-ROW(PaymentSchedule[[#Headers],[BEGINNING BALANCE]])=1,LoanAmount,INDEX(PaymentSchedule[ENDING BALANCE],ROW()-ROW(PaymentSchedule[[#Headers],[BEGINNING BALANCE]])-1)),"")</f>
        <v>14159.530651366469</v>
      </c>
      <c r="E345" s="13">
        <f>IF(PaymentSchedule[[#This Row],[PMT NO]]&lt;&gt;"",ScheduledPayment,"")</f>
        <v>536.82162301213907</v>
      </c>
      <c r="F34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45" s="13">
        <f>IF(PaymentSchedule[[#This Row],[PMT NO]]&lt;&gt;"",PaymentSchedule[[#This Row],[TOTAL PAYMENT]]-PaymentSchedule[[#This Row],[INTEREST]],"")</f>
        <v>477.82357863144546</v>
      </c>
      <c r="I345" s="13">
        <f>IF(PaymentSchedule[[#This Row],[PMT NO]]&lt;&gt;"",PaymentSchedule[[#This Row],[BEGINNING BALANCE]]*(InterestRate/PaymentsPerYear),"")</f>
        <v>58.998044380693621</v>
      </c>
      <c r="J34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13681.707072735024</v>
      </c>
      <c r="K345" s="13">
        <f>IF(PaymentSchedule[[#This Row],[PMT NO]]&lt;&gt;"",SUM(INDEX(PaymentSchedule[INTEREST],1,1):PaymentSchedule[[#This Row],[INTEREST]]),"")</f>
        <v>92443.307535777305</v>
      </c>
      <c r="L345" s="14">
        <f>IF(PaymentSchedule[[#This Row],[PMT NO]]&lt;&gt;"",SUM(INDEX(PaymentSchedule[PRINCIPAL],1,1):PaymentSchedule[[#This Row],[PRINCIPAL]]),"")</f>
        <v>86318.292927264993</v>
      </c>
    </row>
    <row r="346" spans="2:12" ht="16">
      <c r="B346" s="11">
        <f>IF(LoanIsGood,IF(ROW()-ROW(PaymentSchedule[[#Headers],[PMT NO]])&gt;ScheduledNumberOfPayments,"",ROW()-ROW(PaymentSchedule[[#Headers],[PMT NO]])),"")</f>
        <v>334</v>
      </c>
      <c r="C346" s="12">
        <f>IF(PaymentSchedule[[#This Row],[PMT NO]]&lt;&gt;"",EOMONTH(LoanStartDate,ROW(PaymentSchedule[[#This Row],[PMT NO]])-ROW(PaymentSchedule[[#Headers],[PMT NO]])-2)+DAY(LoanStartDate),"")</f>
        <v>55062</v>
      </c>
      <c r="D346" s="13">
        <f>IF(PaymentSchedule[[#This Row],[PMT NO]]&lt;&gt;"",IF(ROW()-ROW(PaymentSchedule[[#Headers],[BEGINNING BALANCE]])=1,LoanAmount,INDEX(PaymentSchedule[ENDING BALANCE],ROW()-ROW(PaymentSchedule[[#Headers],[BEGINNING BALANCE]])-1)),"")</f>
        <v>13681.707072735024</v>
      </c>
      <c r="E346" s="13">
        <f>IF(PaymentSchedule[[#This Row],[PMT NO]]&lt;&gt;"",ScheduledPayment,"")</f>
        <v>536.82162301213907</v>
      </c>
      <c r="F34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46" s="13">
        <f>IF(PaymentSchedule[[#This Row],[PMT NO]]&lt;&gt;"",PaymentSchedule[[#This Row],[TOTAL PAYMENT]]-PaymentSchedule[[#This Row],[INTEREST]],"")</f>
        <v>479.8145102090765</v>
      </c>
      <c r="I346" s="13">
        <f>IF(PaymentSchedule[[#This Row],[PMT NO]]&lt;&gt;"",PaymentSchedule[[#This Row],[BEGINNING BALANCE]]*(InterestRate/PaymentsPerYear),"")</f>
        <v>57.007112803062597</v>
      </c>
      <c r="J34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13201.892562525947</v>
      </c>
      <c r="K346" s="13">
        <f>IF(PaymentSchedule[[#This Row],[PMT NO]]&lt;&gt;"",SUM(INDEX(PaymentSchedule[INTEREST],1,1):PaymentSchedule[[#This Row],[INTEREST]]),"")</f>
        <v>92500.314648580374</v>
      </c>
      <c r="L346" s="14">
        <f>IF(PaymentSchedule[[#This Row],[PMT NO]]&lt;&gt;"",SUM(INDEX(PaymentSchedule[PRINCIPAL],1,1):PaymentSchedule[[#This Row],[PRINCIPAL]]),"")</f>
        <v>86798.107437474071</v>
      </c>
    </row>
    <row r="347" spans="2:12" ht="16">
      <c r="B347" s="11">
        <f>IF(LoanIsGood,IF(ROW()-ROW(PaymentSchedule[[#Headers],[PMT NO]])&gt;ScheduledNumberOfPayments,"",ROW()-ROW(PaymentSchedule[[#Headers],[PMT NO]])),"")</f>
        <v>335</v>
      </c>
      <c r="C347" s="12">
        <f>IF(PaymentSchedule[[#This Row],[PMT NO]]&lt;&gt;"",EOMONTH(LoanStartDate,ROW(PaymentSchedule[[#This Row],[PMT NO]])-ROW(PaymentSchedule[[#Headers],[PMT NO]])-2)+DAY(LoanStartDate),"")</f>
        <v>55093</v>
      </c>
      <c r="D347" s="13">
        <f>IF(PaymentSchedule[[#This Row],[PMT NO]]&lt;&gt;"",IF(ROW()-ROW(PaymentSchedule[[#Headers],[BEGINNING BALANCE]])=1,LoanAmount,INDEX(PaymentSchedule[ENDING BALANCE],ROW()-ROW(PaymentSchedule[[#Headers],[BEGINNING BALANCE]])-1)),"")</f>
        <v>13201.892562525947</v>
      </c>
      <c r="E347" s="13">
        <f>IF(PaymentSchedule[[#This Row],[PMT NO]]&lt;&gt;"",ScheduledPayment,"")</f>
        <v>536.82162301213907</v>
      </c>
      <c r="F34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47" s="13">
        <f>IF(PaymentSchedule[[#This Row],[PMT NO]]&lt;&gt;"",PaymentSchedule[[#This Row],[TOTAL PAYMENT]]-PaymentSchedule[[#This Row],[INTEREST]],"")</f>
        <v>481.81373733494763</v>
      </c>
      <c r="I347" s="13">
        <f>IF(PaymentSchedule[[#This Row],[PMT NO]]&lt;&gt;"",PaymentSchedule[[#This Row],[BEGINNING BALANCE]]*(InterestRate/PaymentsPerYear),"")</f>
        <v>55.007885677191446</v>
      </c>
      <c r="J34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12720.078825191</v>
      </c>
      <c r="K347" s="13">
        <f>IF(PaymentSchedule[[#This Row],[PMT NO]]&lt;&gt;"",SUM(INDEX(PaymentSchedule[INTEREST],1,1):PaymentSchedule[[#This Row],[INTEREST]]),"")</f>
        <v>92555.322534257561</v>
      </c>
      <c r="L347" s="14">
        <f>IF(PaymentSchedule[[#This Row],[PMT NO]]&lt;&gt;"",SUM(INDEX(PaymentSchedule[PRINCIPAL],1,1):PaymentSchedule[[#This Row],[PRINCIPAL]]),"")</f>
        <v>87279.921174809017</v>
      </c>
    </row>
    <row r="348" spans="2:12" ht="16">
      <c r="B348" s="11">
        <f>IF(LoanIsGood,IF(ROW()-ROW(PaymentSchedule[[#Headers],[PMT NO]])&gt;ScheduledNumberOfPayments,"",ROW()-ROW(PaymentSchedule[[#Headers],[PMT NO]])),"")</f>
        <v>336</v>
      </c>
      <c r="C348" s="12">
        <f>IF(PaymentSchedule[[#This Row],[PMT NO]]&lt;&gt;"",EOMONTH(LoanStartDate,ROW(PaymentSchedule[[#This Row],[PMT NO]])-ROW(PaymentSchedule[[#Headers],[PMT NO]])-2)+DAY(LoanStartDate),"")</f>
        <v>55123</v>
      </c>
      <c r="D348" s="13">
        <f>IF(PaymentSchedule[[#This Row],[PMT NO]]&lt;&gt;"",IF(ROW()-ROW(PaymentSchedule[[#Headers],[BEGINNING BALANCE]])=1,LoanAmount,INDEX(PaymentSchedule[ENDING BALANCE],ROW()-ROW(PaymentSchedule[[#Headers],[BEGINNING BALANCE]])-1)),"")</f>
        <v>12720.078825191</v>
      </c>
      <c r="E348" s="13">
        <f>IF(PaymentSchedule[[#This Row],[PMT NO]]&lt;&gt;"",ScheduledPayment,"")</f>
        <v>536.82162301213907</v>
      </c>
      <c r="F34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48" s="13">
        <f>IF(PaymentSchedule[[#This Row],[PMT NO]]&lt;&gt;"",PaymentSchedule[[#This Row],[TOTAL PAYMENT]]-PaymentSchedule[[#This Row],[INTEREST]],"")</f>
        <v>483.82129457384326</v>
      </c>
      <c r="I348" s="13">
        <f>IF(PaymentSchedule[[#This Row],[PMT NO]]&lt;&gt;"",PaymentSchedule[[#This Row],[BEGINNING BALANCE]]*(InterestRate/PaymentsPerYear),"")</f>
        <v>53.000328438295831</v>
      </c>
      <c r="J34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12236.257530617157</v>
      </c>
      <c r="K348" s="13">
        <f>IF(PaymentSchedule[[#This Row],[PMT NO]]&lt;&gt;"",SUM(INDEX(PaymentSchedule[INTEREST],1,1):PaymentSchedule[[#This Row],[INTEREST]]),"")</f>
        <v>92608.322862695859</v>
      </c>
      <c r="L348" s="14">
        <f>IF(PaymentSchedule[[#This Row],[PMT NO]]&lt;&gt;"",SUM(INDEX(PaymentSchedule[PRINCIPAL],1,1):PaymentSchedule[[#This Row],[PRINCIPAL]]),"")</f>
        <v>87763.742469382865</v>
      </c>
    </row>
    <row r="349" spans="2:12" ht="16">
      <c r="B349" s="11">
        <f>IF(LoanIsGood,IF(ROW()-ROW(PaymentSchedule[[#Headers],[PMT NO]])&gt;ScheduledNumberOfPayments,"",ROW()-ROW(PaymentSchedule[[#Headers],[PMT NO]])),"")</f>
        <v>337</v>
      </c>
      <c r="C349" s="12">
        <f>IF(PaymentSchedule[[#This Row],[PMT NO]]&lt;&gt;"",EOMONTH(LoanStartDate,ROW(PaymentSchedule[[#This Row],[PMT NO]])-ROW(PaymentSchedule[[#Headers],[PMT NO]])-2)+DAY(LoanStartDate),"")</f>
        <v>55154</v>
      </c>
      <c r="D349" s="13">
        <f>IF(PaymentSchedule[[#This Row],[PMT NO]]&lt;&gt;"",IF(ROW()-ROW(PaymentSchedule[[#Headers],[BEGINNING BALANCE]])=1,LoanAmount,INDEX(PaymentSchedule[ENDING BALANCE],ROW()-ROW(PaymentSchedule[[#Headers],[BEGINNING BALANCE]])-1)),"")</f>
        <v>12236.257530617157</v>
      </c>
      <c r="E349" s="13">
        <f>IF(PaymentSchedule[[#This Row],[PMT NO]]&lt;&gt;"",ScheduledPayment,"")</f>
        <v>536.82162301213907</v>
      </c>
      <c r="F34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49" s="13">
        <f>IF(PaymentSchedule[[#This Row],[PMT NO]]&lt;&gt;"",PaymentSchedule[[#This Row],[TOTAL PAYMENT]]-PaymentSchedule[[#This Row],[INTEREST]],"")</f>
        <v>485.8372166345676</v>
      </c>
      <c r="I349" s="13">
        <f>IF(PaymentSchedule[[#This Row],[PMT NO]]&lt;&gt;"",PaymentSchedule[[#This Row],[BEGINNING BALANCE]]*(InterestRate/PaymentsPerYear),"")</f>
        <v>50.984406377571489</v>
      </c>
      <c r="J34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11750.42031398259</v>
      </c>
      <c r="K349" s="13">
        <f>IF(PaymentSchedule[[#This Row],[PMT NO]]&lt;&gt;"",SUM(INDEX(PaymentSchedule[INTEREST],1,1):PaymentSchedule[[#This Row],[INTEREST]]),"")</f>
        <v>92659.307269073426</v>
      </c>
      <c r="L349" s="14">
        <f>IF(PaymentSchedule[[#This Row],[PMT NO]]&lt;&gt;"",SUM(INDEX(PaymentSchedule[PRINCIPAL],1,1):PaymentSchedule[[#This Row],[PRINCIPAL]]),"")</f>
        <v>88249.579686017431</v>
      </c>
    </row>
    <row r="350" spans="2:12" ht="16">
      <c r="B350" s="11">
        <f>IF(LoanIsGood,IF(ROW()-ROW(PaymentSchedule[[#Headers],[PMT NO]])&gt;ScheduledNumberOfPayments,"",ROW()-ROW(PaymentSchedule[[#Headers],[PMT NO]])),"")</f>
        <v>338</v>
      </c>
      <c r="C350" s="12">
        <f>IF(PaymentSchedule[[#This Row],[PMT NO]]&lt;&gt;"",EOMONTH(LoanStartDate,ROW(PaymentSchedule[[#This Row],[PMT NO]])-ROW(PaymentSchedule[[#Headers],[PMT NO]])-2)+DAY(LoanStartDate),"")</f>
        <v>55185</v>
      </c>
      <c r="D350" s="13">
        <f>IF(PaymentSchedule[[#This Row],[PMT NO]]&lt;&gt;"",IF(ROW()-ROW(PaymentSchedule[[#Headers],[BEGINNING BALANCE]])=1,LoanAmount,INDEX(PaymentSchedule[ENDING BALANCE],ROW()-ROW(PaymentSchedule[[#Headers],[BEGINNING BALANCE]])-1)),"")</f>
        <v>11750.42031398259</v>
      </c>
      <c r="E350" s="13">
        <f>IF(PaymentSchedule[[#This Row],[PMT NO]]&lt;&gt;"",ScheduledPayment,"")</f>
        <v>536.82162301213907</v>
      </c>
      <c r="F35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50" s="13">
        <f>IF(PaymentSchedule[[#This Row],[PMT NO]]&lt;&gt;"",PaymentSchedule[[#This Row],[TOTAL PAYMENT]]-PaymentSchedule[[#This Row],[INTEREST]],"")</f>
        <v>487.86153837054496</v>
      </c>
      <c r="I350" s="13">
        <f>IF(PaymentSchedule[[#This Row],[PMT NO]]&lt;&gt;"",PaymentSchedule[[#This Row],[BEGINNING BALANCE]]*(InterestRate/PaymentsPerYear),"")</f>
        <v>48.960084641594122</v>
      </c>
      <c r="J35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11262.558775612044</v>
      </c>
      <c r="K350" s="13">
        <f>IF(PaymentSchedule[[#This Row],[PMT NO]]&lt;&gt;"",SUM(INDEX(PaymentSchedule[INTEREST],1,1):PaymentSchedule[[#This Row],[INTEREST]]),"")</f>
        <v>92708.267353715026</v>
      </c>
      <c r="L350" s="14">
        <f>IF(PaymentSchedule[[#This Row],[PMT NO]]&lt;&gt;"",SUM(INDEX(PaymentSchedule[PRINCIPAL],1,1):PaymentSchedule[[#This Row],[PRINCIPAL]]),"")</f>
        <v>88737.441224387978</v>
      </c>
    </row>
    <row r="351" spans="2:12" ht="16">
      <c r="B351" s="11">
        <f>IF(LoanIsGood,IF(ROW()-ROW(PaymentSchedule[[#Headers],[PMT NO]])&gt;ScheduledNumberOfPayments,"",ROW()-ROW(PaymentSchedule[[#Headers],[PMT NO]])),"")</f>
        <v>339</v>
      </c>
      <c r="C351" s="12">
        <f>IF(PaymentSchedule[[#This Row],[PMT NO]]&lt;&gt;"",EOMONTH(LoanStartDate,ROW(PaymentSchedule[[#This Row],[PMT NO]])-ROW(PaymentSchedule[[#Headers],[PMT NO]])-2)+DAY(LoanStartDate),"")</f>
        <v>55213</v>
      </c>
      <c r="D351" s="13">
        <f>IF(PaymentSchedule[[#This Row],[PMT NO]]&lt;&gt;"",IF(ROW()-ROW(PaymentSchedule[[#Headers],[BEGINNING BALANCE]])=1,LoanAmount,INDEX(PaymentSchedule[ENDING BALANCE],ROW()-ROW(PaymentSchedule[[#Headers],[BEGINNING BALANCE]])-1)),"")</f>
        <v>11262.558775612044</v>
      </c>
      <c r="E351" s="13">
        <f>IF(PaymentSchedule[[#This Row],[PMT NO]]&lt;&gt;"",ScheduledPayment,"")</f>
        <v>536.82162301213907</v>
      </c>
      <c r="F35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51" s="13">
        <f>IF(PaymentSchedule[[#This Row],[PMT NO]]&lt;&gt;"",PaymentSchedule[[#This Row],[TOTAL PAYMENT]]-PaymentSchedule[[#This Row],[INTEREST]],"")</f>
        <v>489.89429478042223</v>
      </c>
      <c r="I351" s="13">
        <f>IF(PaymentSchedule[[#This Row],[PMT NO]]&lt;&gt;"",PaymentSchedule[[#This Row],[BEGINNING BALANCE]]*(InterestRate/PaymentsPerYear),"")</f>
        <v>46.927328231716849</v>
      </c>
      <c r="J35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10772.664480831621</v>
      </c>
      <c r="K351" s="13">
        <f>IF(PaymentSchedule[[#This Row],[PMT NO]]&lt;&gt;"",SUM(INDEX(PaymentSchedule[INTEREST],1,1):PaymentSchedule[[#This Row],[INTEREST]]),"")</f>
        <v>92755.194681946741</v>
      </c>
      <c r="L351" s="14">
        <f>IF(PaymentSchedule[[#This Row],[PMT NO]]&lt;&gt;"",SUM(INDEX(PaymentSchedule[PRINCIPAL],1,1):PaymentSchedule[[#This Row],[PRINCIPAL]]),"")</f>
        <v>89227.335519168395</v>
      </c>
    </row>
    <row r="352" spans="2:12" ht="16">
      <c r="B352" s="11">
        <f>IF(LoanIsGood,IF(ROW()-ROW(PaymentSchedule[[#Headers],[PMT NO]])&gt;ScheduledNumberOfPayments,"",ROW()-ROW(PaymentSchedule[[#Headers],[PMT NO]])),"")</f>
        <v>340</v>
      </c>
      <c r="C352" s="12">
        <f>IF(PaymentSchedule[[#This Row],[PMT NO]]&lt;&gt;"",EOMONTH(LoanStartDate,ROW(PaymentSchedule[[#This Row],[PMT NO]])-ROW(PaymentSchedule[[#Headers],[PMT NO]])-2)+DAY(LoanStartDate),"")</f>
        <v>55244</v>
      </c>
      <c r="D352" s="13">
        <f>IF(PaymentSchedule[[#This Row],[PMT NO]]&lt;&gt;"",IF(ROW()-ROW(PaymentSchedule[[#Headers],[BEGINNING BALANCE]])=1,LoanAmount,INDEX(PaymentSchedule[ENDING BALANCE],ROW()-ROW(PaymentSchedule[[#Headers],[BEGINNING BALANCE]])-1)),"")</f>
        <v>10772.664480831621</v>
      </c>
      <c r="E352" s="13">
        <f>IF(PaymentSchedule[[#This Row],[PMT NO]]&lt;&gt;"",ScheduledPayment,"")</f>
        <v>536.82162301213907</v>
      </c>
      <c r="F35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52" s="13">
        <f>IF(PaymentSchedule[[#This Row],[PMT NO]]&lt;&gt;"",PaymentSchedule[[#This Row],[TOTAL PAYMENT]]-PaymentSchedule[[#This Row],[INTEREST]],"")</f>
        <v>491.93552100867396</v>
      </c>
      <c r="I352" s="13">
        <f>IF(PaymentSchedule[[#This Row],[PMT NO]]&lt;&gt;"",PaymentSchedule[[#This Row],[BEGINNING BALANCE]]*(InterestRate/PaymentsPerYear),"")</f>
        <v>44.886102003465091</v>
      </c>
      <c r="J35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10280.728959822947</v>
      </c>
      <c r="K352" s="13">
        <f>IF(PaymentSchedule[[#This Row],[PMT NO]]&lt;&gt;"",SUM(INDEX(PaymentSchedule[INTEREST],1,1):PaymentSchedule[[#This Row],[INTEREST]]),"")</f>
        <v>92800.080783950209</v>
      </c>
      <c r="L352" s="14">
        <f>IF(PaymentSchedule[[#This Row],[PMT NO]]&lt;&gt;"",SUM(INDEX(PaymentSchedule[PRINCIPAL],1,1):PaymentSchedule[[#This Row],[PRINCIPAL]]),"")</f>
        <v>89719.271040177075</v>
      </c>
    </row>
    <row r="353" spans="2:12" ht="16">
      <c r="B353" s="11">
        <f>IF(LoanIsGood,IF(ROW()-ROW(PaymentSchedule[[#Headers],[PMT NO]])&gt;ScheduledNumberOfPayments,"",ROW()-ROW(PaymentSchedule[[#Headers],[PMT NO]])),"")</f>
        <v>341</v>
      </c>
      <c r="C353" s="12">
        <f>IF(PaymentSchedule[[#This Row],[PMT NO]]&lt;&gt;"",EOMONTH(LoanStartDate,ROW(PaymentSchedule[[#This Row],[PMT NO]])-ROW(PaymentSchedule[[#Headers],[PMT NO]])-2)+DAY(LoanStartDate),"")</f>
        <v>55274</v>
      </c>
      <c r="D353" s="13">
        <f>IF(PaymentSchedule[[#This Row],[PMT NO]]&lt;&gt;"",IF(ROW()-ROW(PaymentSchedule[[#Headers],[BEGINNING BALANCE]])=1,LoanAmount,INDEX(PaymentSchedule[ENDING BALANCE],ROW()-ROW(PaymentSchedule[[#Headers],[BEGINNING BALANCE]])-1)),"")</f>
        <v>10280.728959822947</v>
      </c>
      <c r="E353" s="13">
        <f>IF(PaymentSchedule[[#This Row],[PMT NO]]&lt;&gt;"",ScheduledPayment,"")</f>
        <v>536.82162301213907</v>
      </c>
      <c r="F35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53" s="13">
        <f>IF(PaymentSchedule[[#This Row],[PMT NO]]&lt;&gt;"",PaymentSchedule[[#This Row],[TOTAL PAYMENT]]-PaymentSchedule[[#This Row],[INTEREST]],"")</f>
        <v>493.98525234621013</v>
      </c>
      <c r="I353" s="13">
        <f>IF(PaymentSchedule[[#This Row],[PMT NO]]&lt;&gt;"",PaymentSchedule[[#This Row],[BEGINNING BALANCE]]*(InterestRate/PaymentsPerYear),"")</f>
        <v>42.836370665928946</v>
      </c>
      <c r="J35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9786.7437074767367</v>
      </c>
      <c r="K353" s="13">
        <f>IF(PaymentSchedule[[#This Row],[PMT NO]]&lt;&gt;"",SUM(INDEX(PaymentSchedule[INTEREST],1,1):PaymentSchedule[[#This Row],[INTEREST]]),"")</f>
        <v>92842.917154616138</v>
      </c>
      <c r="L353" s="14">
        <f>IF(PaymentSchedule[[#This Row],[PMT NO]]&lt;&gt;"",SUM(INDEX(PaymentSchedule[PRINCIPAL],1,1):PaymentSchedule[[#This Row],[PRINCIPAL]]),"")</f>
        <v>90213.256292523278</v>
      </c>
    </row>
    <row r="354" spans="2:12" ht="16">
      <c r="B354" s="11">
        <f>IF(LoanIsGood,IF(ROW()-ROW(PaymentSchedule[[#Headers],[PMT NO]])&gt;ScheduledNumberOfPayments,"",ROW()-ROW(PaymentSchedule[[#Headers],[PMT NO]])),"")</f>
        <v>342</v>
      </c>
      <c r="C354" s="12">
        <f>IF(PaymentSchedule[[#This Row],[PMT NO]]&lt;&gt;"",EOMONTH(LoanStartDate,ROW(PaymentSchedule[[#This Row],[PMT NO]])-ROW(PaymentSchedule[[#Headers],[PMT NO]])-2)+DAY(LoanStartDate),"")</f>
        <v>55305</v>
      </c>
      <c r="D354" s="13">
        <f>IF(PaymentSchedule[[#This Row],[PMT NO]]&lt;&gt;"",IF(ROW()-ROW(PaymentSchedule[[#Headers],[BEGINNING BALANCE]])=1,LoanAmount,INDEX(PaymentSchedule[ENDING BALANCE],ROW()-ROW(PaymentSchedule[[#Headers],[BEGINNING BALANCE]])-1)),"")</f>
        <v>9786.7437074767367</v>
      </c>
      <c r="E354" s="13">
        <f>IF(PaymentSchedule[[#This Row],[PMT NO]]&lt;&gt;"",ScheduledPayment,"")</f>
        <v>536.82162301213907</v>
      </c>
      <c r="F35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54" s="13">
        <f>IF(PaymentSchedule[[#This Row],[PMT NO]]&lt;&gt;"",PaymentSchedule[[#This Row],[TOTAL PAYMENT]]-PaymentSchedule[[#This Row],[INTEREST]],"")</f>
        <v>496.04352423098601</v>
      </c>
      <c r="I354" s="13">
        <f>IF(PaymentSchedule[[#This Row],[PMT NO]]&lt;&gt;"",PaymentSchedule[[#This Row],[BEGINNING BALANCE]]*(InterestRate/PaymentsPerYear),"")</f>
        <v>40.778098781153069</v>
      </c>
      <c r="J35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9290.7001832457499</v>
      </c>
      <c r="K354" s="13">
        <f>IF(PaymentSchedule[[#This Row],[PMT NO]]&lt;&gt;"",SUM(INDEX(PaymentSchedule[INTEREST],1,1):PaymentSchedule[[#This Row],[INTEREST]]),"")</f>
        <v>92883.695253397294</v>
      </c>
      <c r="L354" s="14">
        <f>IF(PaymentSchedule[[#This Row],[PMT NO]]&lt;&gt;"",SUM(INDEX(PaymentSchedule[PRINCIPAL],1,1):PaymentSchedule[[#This Row],[PRINCIPAL]]),"")</f>
        <v>90709.299816754268</v>
      </c>
    </row>
    <row r="355" spans="2:12" ht="16">
      <c r="B355" s="11">
        <f>IF(LoanIsGood,IF(ROW()-ROW(PaymentSchedule[[#Headers],[PMT NO]])&gt;ScheduledNumberOfPayments,"",ROW()-ROW(PaymentSchedule[[#Headers],[PMT NO]])),"")</f>
        <v>343</v>
      </c>
      <c r="C355" s="12">
        <f>IF(PaymentSchedule[[#This Row],[PMT NO]]&lt;&gt;"",EOMONTH(LoanStartDate,ROW(PaymentSchedule[[#This Row],[PMT NO]])-ROW(PaymentSchedule[[#Headers],[PMT NO]])-2)+DAY(LoanStartDate),"")</f>
        <v>55335</v>
      </c>
      <c r="D355" s="13">
        <f>IF(PaymentSchedule[[#This Row],[PMT NO]]&lt;&gt;"",IF(ROW()-ROW(PaymentSchedule[[#Headers],[BEGINNING BALANCE]])=1,LoanAmount,INDEX(PaymentSchedule[ENDING BALANCE],ROW()-ROW(PaymentSchedule[[#Headers],[BEGINNING BALANCE]])-1)),"")</f>
        <v>9290.7001832457499</v>
      </c>
      <c r="E355" s="13">
        <f>IF(PaymentSchedule[[#This Row],[PMT NO]]&lt;&gt;"",ScheduledPayment,"")</f>
        <v>536.82162301213907</v>
      </c>
      <c r="F35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55" s="13">
        <f>IF(PaymentSchedule[[#This Row],[PMT NO]]&lt;&gt;"",PaymentSchedule[[#This Row],[TOTAL PAYMENT]]-PaymentSchedule[[#This Row],[INTEREST]],"")</f>
        <v>498.11037224861514</v>
      </c>
      <c r="I355" s="13">
        <f>IF(PaymentSchedule[[#This Row],[PMT NO]]&lt;&gt;"",PaymentSchedule[[#This Row],[BEGINNING BALANCE]]*(InterestRate/PaymentsPerYear),"")</f>
        <v>38.711250763523957</v>
      </c>
      <c r="J35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8792.5898109971349</v>
      </c>
      <c r="K355" s="13">
        <f>IF(PaymentSchedule[[#This Row],[PMT NO]]&lt;&gt;"",SUM(INDEX(PaymentSchedule[INTEREST],1,1):PaymentSchedule[[#This Row],[INTEREST]]),"")</f>
        <v>92922.406504160812</v>
      </c>
      <c r="L355" s="14">
        <f>IF(PaymentSchedule[[#This Row],[PMT NO]]&lt;&gt;"",SUM(INDEX(PaymentSchedule[PRINCIPAL],1,1):PaymentSchedule[[#This Row],[PRINCIPAL]]),"")</f>
        <v>91207.410189002883</v>
      </c>
    </row>
    <row r="356" spans="2:12" ht="16">
      <c r="B356" s="11">
        <f>IF(LoanIsGood,IF(ROW()-ROW(PaymentSchedule[[#Headers],[PMT NO]])&gt;ScheduledNumberOfPayments,"",ROW()-ROW(PaymentSchedule[[#Headers],[PMT NO]])),"")</f>
        <v>344</v>
      </c>
      <c r="C356" s="12">
        <f>IF(PaymentSchedule[[#This Row],[PMT NO]]&lt;&gt;"",EOMONTH(LoanStartDate,ROW(PaymentSchedule[[#This Row],[PMT NO]])-ROW(PaymentSchedule[[#Headers],[PMT NO]])-2)+DAY(LoanStartDate),"")</f>
        <v>55366</v>
      </c>
      <c r="D356" s="13">
        <f>IF(PaymentSchedule[[#This Row],[PMT NO]]&lt;&gt;"",IF(ROW()-ROW(PaymentSchedule[[#Headers],[BEGINNING BALANCE]])=1,LoanAmount,INDEX(PaymentSchedule[ENDING BALANCE],ROW()-ROW(PaymentSchedule[[#Headers],[BEGINNING BALANCE]])-1)),"")</f>
        <v>8792.5898109971349</v>
      </c>
      <c r="E356" s="13">
        <f>IF(PaymentSchedule[[#This Row],[PMT NO]]&lt;&gt;"",ScheduledPayment,"")</f>
        <v>536.82162301213907</v>
      </c>
      <c r="F35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56" s="13">
        <f>IF(PaymentSchedule[[#This Row],[PMT NO]]&lt;&gt;"",PaymentSchedule[[#This Row],[TOTAL PAYMENT]]-PaymentSchedule[[#This Row],[INTEREST]],"")</f>
        <v>500.18583213298433</v>
      </c>
      <c r="I356" s="13">
        <f>IF(PaymentSchedule[[#This Row],[PMT NO]]&lt;&gt;"",PaymentSchedule[[#This Row],[BEGINNING BALANCE]]*(InterestRate/PaymentsPerYear),"")</f>
        <v>36.635790879154726</v>
      </c>
      <c r="J35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8292.4039788641512</v>
      </c>
      <c r="K356" s="13">
        <f>IF(PaymentSchedule[[#This Row],[PMT NO]]&lt;&gt;"",SUM(INDEX(PaymentSchedule[INTEREST],1,1):PaymentSchedule[[#This Row],[INTEREST]]),"")</f>
        <v>92959.042295039966</v>
      </c>
      <c r="L356" s="14">
        <f>IF(PaymentSchedule[[#This Row],[PMT NO]]&lt;&gt;"",SUM(INDEX(PaymentSchedule[PRINCIPAL],1,1):PaymentSchedule[[#This Row],[PRINCIPAL]]),"")</f>
        <v>91707.596021135862</v>
      </c>
    </row>
    <row r="357" spans="2:12" ht="16">
      <c r="B357" s="11">
        <f>IF(LoanIsGood,IF(ROW()-ROW(PaymentSchedule[[#Headers],[PMT NO]])&gt;ScheduledNumberOfPayments,"",ROW()-ROW(PaymentSchedule[[#Headers],[PMT NO]])),"")</f>
        <v>345</v>
      </c>
      <c r="C357" s="12">
        <f>IF(PaymentSchedule[[#This Row],[PMT NO]]&lt;&gt;"",EOMONTH(LoanStartDate,ROW(PaymentSchedule[[#This Row],[PMT NO]])-ROW(PaymentSchedule[[#Headers],[PMT NO]])-2)+DAY(LoanStartDate),"")</f>
        <v>55397</v>
      </c>
      <c r="D357" s="13">
        <f>IF(PaymentSchedule[[#This Row],[PMT NO]]&lt;&gt;"",IF(ROW()-ROW(PaymentSchedule[[#Headers],[BEGINNING BALANCE]])=1,LoanAmount,INDEX(PaymentSchedule[ENDING BALANCE],ROW()-ROW(PaymentSchedule[[#Headers],[BEGINNING BALANCE]])-1)),"")</f>
        <v>8292.4039788641512</v>
      </c>
      <c r="E357" s="13">
        <f>IF(PaymentSchedule[[#This Row],[PMT NO]]&lt;&gt;"",ScheduledPayment,"")</f>
        <v>536.82162301213907</v>
      </c>
      <c r="F35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57" s="13">
        <f>IF(PaymentSchedule[[#This Row],[PMT NO]]&lt;&gt;"",PaymentSchedule[[#This Row],[TOTAL PAYMENT]]-PaymentSchedule[[#This Row],[INTEREST]],"")</f>
        <v>502.26993976687174</v>
      </c>
      <c r="I357" s="13">
        <f>IF(PaymentSchedule[[#This Row],[PMT NO]]&lt;&gt;"",PaymentSchedule[[#This Row],[BEGINNING BALANCE]]*(InterestRate/PaymentsPerYear),"")</f>
        <v>34.551683245267299</v>
      </c>
      <c r="J35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7790.1340390972791</v>
      </c>
      <c r="K357" s="13">
        <f>IF(PaymentSchedule[[#This Row],[PMT NO]]&lt;&gt;"",SUM(INDEX(PaymentSchedule[INTEREST],1,1):PaymentSchedule[[#This Row],[INTEREST]]),"")</f>
        <v>92993.593978285237</v>
      </c>
      <c r="L357" s="14">
        <f>IF(PaymentSchedule[[#This Row],[PMT NO]]&lt;&gt;"",SUM(INDEX(PaymentSchedule[PRINCIPAL],1,1):PaymentSchedule[[#This Row],[PRINCIPAL]]),"")</f>
        <v>92209.865960902738</v>
      </c>
    </row>
    <row r="358" spans="2:12" ht="16">
      <c r="B358" s="11">
        <f>IF(LoanIsGood,IF(ROW()-ROW(PaymentSchedule[[#Headers],[PMT NO]])&gt;ScheduledNumberOfPayments,"",ROW()-ROW(PaymentSchedule[[#Headers],[PMT NO]])),"")</f>
        <v>346</v>
      </c>
      <c r="C358" s="12">
        <f>IF(PaymentSchedule[[#This Row],[PMT NO]]&lt;&gt;"",EOMONTH(LoanStartDate,ROW(PaymentSchedule[[#This Row],[PMT NO]])-ROW(PaymentSchedule[[#Headers],[PMT NO]])-2)+DAY(LoanStartDate),"")</f>
        <v>55427</v>
      </c>
      <c r="D358" s="13">
        <f>IF(PaymentSchedule[[#This Row],[PMT NO]]&lt;&gt;"",IF(ROW()-ROW(PaymentSchedule[[#Headers],[BEGINNING BALANCE]])=1,LoanAmount,INDEX(PaymentSchedule[ENDING BALANCE],ROW()-ROW(PaymentSchedule[[#Headers],[BEGINNING BALANCE]])-1)),"")</f>
        <v>7790.1340390972791</v>
      </c>
      <c r="E358" s="13">
        <f>IF(PaymentSchedule[[#This Row],[PMT NO]]&lt;&gt;"",ScheduledPayment,"")</f>
        <v>536.82162301213907</v>
      </c>
      <c r="F35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58" s="13">
        <f>IF(PaymentSchedule[[#This Row],[PMT NO]]&lt;&gt;"",PaymentSchedule[[#This Row],[TOTAL PAYMENT]]-PaymentSchedule[[#This Row],[INTEREST]],"")</f>
        <v>504.36273118256707</v>
      </c>
      <c r="I358" s="13">
        <f>IF(PaymentSchedule[[#This Row],[PMT NO]]&lt;&gt;"",PaymentSchedule[[#This Row],[BEGINNING BALANCE]]*(InterestRate/PaymentsPerYear),"")</f>
        <v>32.458891829571996</v>
      </c>
      <c r="J35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7285.7713079147125</v>
      </c>
      <c r="K358" s="13">
        <f>IF(PaymentSchedule[[#This Row],[PMT NO]]&lt;&gt;"",SUM(INDEX(PaymentSchedule[INTEREST],1,1):PaymentSchedule[[#This Row],[INTEREST]]),"")</f>
        <v>93026.052870114814</v>
      </c>
      <c r="L358" s="14">
        <f>IF(PaymentSchedule[[#This Row],[PMT NO]]&lt;&gt;"",SUM(INDEX(PaymentSchedule[PRINCIPAL],1,1):PaymentSchedule[[#This Row],[PRINCIPAL]]),"")</f>
        <v>92714.228692085308</v>
      </c>
    </row>
    <row r="359" spans="2:12" ht="16">
      <c r="B359" s="11">
        <f>IF(LoanIsGood,IF(ROW()-ROW(PaymentSchedule[[#Headers],[PMT NO]])&gt;ScheduledNumberOfPayments,"",ROW()-ROW(PaymentSchedule[[#Headers],[PMT NO]])),"")</f>
        <v>347</v>
      </c>
      <c r="C359" s="12">
        <f>IF(PaymentSchedule[[#This Row],[PMT NO]]&lt;&gt;"",EOMONTH(LoanStartDate,ROW(PaymentSchedule[[#This Row],[PMT NO]])-ROW(PaymentSchedule[[#Headers],[PMT NO]])-2)+DAY(LoanStartDate),"")</f>
        <v>55458</v>
      </c>
      <c r="D359" s="13">
        <f>IF(PaymentSchedule[[#This Row],[PMT NO]]&lt;&gt;"",IF(ROW()-ROW(PaymentSchedule[[#Headers],[BEGINNING BALANCE]])=1,LoanAmount,INDEX(PaymentSchedule[ENDING BALANCE],ROW()-ROW(PaymentSchedule[[#Headers],[BEGINNING BALANCE]])-1)),"")</f>
        <v>7285.7713079147125</v>
      </c>
      <c r="E359" s="13">
        <f>IF(PaymentSchedule[[#This Row],[PMT NO]]&lt;&gt;"",ScheduledPayment,"")</f>
        <v>536.82162301213907</v>
      </c>
      <c r="F35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59" s="13">
        <f>IF(PaymentSchedule[[#This Row],[PMT NO]]&lt;&gt;"",PaymentSchedule[[#This Row],[TOTAL PAYMENT]]-PaymentSchedule[[#This Row],[INTEREST]],"")</f>
        <v>506.46424256249446</v>
      </c>
      <c r="I359" s="13">
        <f>IF(PaymentSchedule[[#This Row],[PMT NO]]&lt;&gt;"",PaymentSchedule[[#This Row],[BEGINNING BALANCE]]*(InterestRate/PaymentsPerYear),"")</f>
        <v>30.357380449644634</v>
      </c>
      <c r="J35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6779.3070653522182</v>
      </c>
      <c r="K359" s="13">
        <f>IF(PaymentSchedule[[#This Row],[PMT NO]]&lt;&gt;"",SUM(INDEX(PaymentSchedule[INTEREST],1,1):PaymentSchedule[[#This Row],[INTEREST]]),"")</f>
        <v>93056.410250564455</v>
      </c>
      <c r="L359" s="14">
        <f>IF(PaymentSchedule[[#This Row],[PMT NO]]&lt;&gt;"",SUM(INDEX(PaymentSchedule[PRINCIPAL],1,1):PaymentSchedule[[#This Row],[PRINCIPAL]]),"")</f>
        <v>93220.692934647799</v>
      </c>
    </row>
    <row r="360" spans="2:12" ht="16">
      <c r="B360" s="11">
        <f>IF(LoanIsGood,IF(ROW()-ROW(PaymentSchedule[[#Headers],[PMT NO]])&gt;ScheduledNumberOfPayments,"",ROW()-ROW(PaymentSchedule[[#Headers],[PMT NO]])),"")</f>
        <v>348</v>
      </c>
      <c r="C360" s="12">
        <f>IF(PaymentSchedule[[#This Row],[PMT NO]]&lt;&gt;"",EOMONTH(LoanStartDate,ROW(PaymentSchedule[[#This Row],[PMT NO]])-ROW(PaymentSchedule[[#Headers],[PMT NO]])-2)+DAY(LoanStartDate),"")</f>
        <v>55488</v>
      </c>
      <c r="D360" s="13">
        <f>IF(PaymentSchedule[[#This Row],[PMT NO]]&lt;&gt;"",IF(ROW()-ROW(PaymentSchedule[[#Headers],[BEGINNING BALANCE]])=1,LoanAmount,INDEX(PaymentSchedule[ENDING BALANCE],ROW()-ROW(PaymentSchedule[[#Headers],[BEGINNING BALANCE]])-1)),"")</f>
        <v>6779.3070653522182</v>
      </c>
      <c r="E360" s="13">
        <f>IF(PaymentSchedule[[#This Row],[PMT NO]]&lt;&gt;"",ScheduledPayment,"")</f>
        <v>536.82162301213907</v>
      </c>
      <c r="F36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60" s="13">
        <f>IF(PaymentSchedule[[#This Row],[PMT NO]]&lt;&gt;"",PaymentSchedule[[#This Row],[TOTAL PAYMENT]]-PaymentSchedule[[#This Row],[INTEREST]],"")</f>
        <v>508.57451023983816</v>
      </c>
      <c r="I360" s="13">
        <f>IF(PaymentSchedule[[#This Row],[PMT NO]]&lt;&gt;"",PaymentSchedule[[#This Row],[BEGINNING BALANCE]]*(InterestRate/PaymentsPerYear),"")</f>
        <v>28.247112772300909</v>
      </c>
      <c r="J36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6270.7325551123804</v>
      </c>
      <c r="K360" s="13">
        <f>IF(PaymentSchedule[[#This Row],[PMT NO]]&lt;&gt;"",SUM(INDEX(PaymentSchedule[INTEREST],1,1):PaymentSchedule[[#This Row],[INTEREST]]),"")</f>
        <v>93084.657363336752</v>
      </c>
      <c r="L360" s="14">
        <f>IF(PaymentSchedule[[#This Row],[PMT NO]]&lt;&gt;"",SUM(INDEX(PaymentSchedule[PRINCIPAL],1,1):PaymentSchedule[[#This Row],[PRINCIPAL]]),"")</f>
        <v>93729.267444887635</v>
      </c>
    </row>
    <row r="361" spans="2:12" ht="16">
      <c r="B361" s="11">
        <f>IF(LoanIsGood,IF(ROW()-ROW(PaymentSchedule[[#Headers],[PMT NO]])&gt;ScheduledNumberOfPayments,"",ROW()-ROW(PaymentSchedule[[#Headers],[PMT NO]])),"")</f>
        <v>349</v>
      </c>
      <c r="C361" s="12">
        <f>IF(PaymentSchedule[[#This Row],[PMT NO]]&lt;&gt;"",EOMONTH(LoanStartDate,ROW(PaymentSchedule[[#This Row],[PMT NO]])-ROW(PaymentSchedule[[#Headers],[PMT NO]])-2)+DAY(LoanStartDate),"")</f>
        <v>55519</v>
      </c>
      <c r="D361" s="13">
        <f>IF(PaymentSchedule[[#This Row],[PMT NO]]&lt;&gt;"",IF(ROW()-ROW(PaymentSchedule[[#Headers],[BEGINNING BALANCE]])=1,LoanAmount,INDEX(PaymentSchedule[ENDING BALANCE],ROW()-ROW(PaymentSchedule[[#Headers],[BEGINNING BALANCE]])-1)),"")</f>
        <v>6270.7325551123804</v>
      </c>
      <c r="E361" s="13">
        <f>IF(PaymentSchedule[[#This Row],[PMT NO]]&lt;&gt;"",ScheduledPayment,"")</f>
        <v>536.82162301213907</v>
      </c>
      <c r="F36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61" s="13">
        <f>IF(PaymentSchedule[[#This Row],[PMT NO]]&lt;&gt;"",PaymentSchedule[[#This Row],[TOTAL PAYMENT]]-PaymentSchedule[[#This Row],[INTEREST]],"")</f>
        <v>510.69357069917083</v>
      </c>
      <c r="I361" s="13">
        <f>IF(PaymentSchedule[[#This Row],[PMT NO]]&lt;&gt;"",PaymentSchedule[[#This Row],[BEGINNING BALANCE]]*(InterestRate/PaymentsPerYear),"")</f>
        <v>26.128052312968251</v>
      </c>
      <c r="J36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5760.0389844132096</v>
      </c>
      <c r="K361" s="13">
        <f>IF(PaymentSchedule[[#This Row],[PMT NO]]&lt;&gt;"",SUM(INDEX(PaymentSchedule[INTEREST],1,1):PaymentSchedule[[#This Row],[INTEREST]]),"")</f>
        <v>93110.78541564972</v>
      </c>
      <c r="L361" s="14">
        <f>IF(PaymentSchedule[[#This Row],[PMT NO]]&lt;&gt;"",SUM(INDEX(PaymentSchedule[PRINCIPAL],1,1):PaymentSchedule[[#This Row],[PRINCIPAL]]),"")</f>
        <v>94239.961015586799</v>
      </c>
    </row>
    <row r="362" spans="2:12" ht="16">
      <c r="B362" s="11">
        <f>IF(LoanIsGood,IF(ROW()-ROW(PaymentSchedule[[#Headers],[PMT NO]])&gt;ScheduledNumberOfPayments,"",ROW()-ROW(PaymentSchedule[[#Headers],[PMT NO]])),"")</f>
        <v>350</v>
      </c>
      <c r="C362" s="12">
        <f>IF(PaymentSchedule[[#This Row],[PMT NO]]&lt;&gt;"",EOMONTH(LoanStartDate,ROW(PaymentSchedule[[#This Row],[PMT NO]])-ROW(PaymentSchedule[[#Headers],[PMT NO]])-2)+DAY(LoanStartDate),"")</f>
        <v>55550</v>
      </c>
      <c r="D362" s="13">
        <f>IF(PaymentSchedule[[#This Row],[PMT NO]]&lt;&gt;"",IF(ROW()-ROW(PaymentSchedule[[#Headers],[BEGINNING BALANCE]])=1,LoanAmount,INDEX(PaymentSchedule[ENDING BALANCE],ROW()-ROW(PaymentSchedule[[#Headers],[BEGINNING BALANCE]])-1)),"")</f>
        <v>5760.0389844132096</v>
      </c>
      <c r="E362" s="13">
        <f>IF(PaymentSchedule[[#This Row],[PMT NO]]&lt;&gt;"",ScheduledPayment,"")</f>
        <v>536.82162301213907</v>
      </c>
      <c r="F36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62" s="13">
        <f>IF(PaymentSchedule[[#This Row],[PMT NO]]&lt;&gt;"",PaymentSchedule[[#This Row],[TOTAL PAYMENT]]-PaymentSchedule[[#This Row],[INTEREST]],"")</f>
        <v>512.82146057708405</v>
      </c>
      <c r="I362" s="13">
        <f>IF(PaymentSchedule[[#This Row],[PMT NO]]&lt;&gt;"",PaymentSchedule[[#This Row],[BEGINNING BALANCE]]*(InterestRate/PaymentsPerYear),"")</f>
        <v>24.000162435055039</v>
      </c>
      <c r="J36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5247.2175238361251</v>
      </c>
      <c r="K362" s="13">
        <f>IF(PaymentSchedule[[#This Row],[PMT NO]]&lt;&gt;"",SUM(INDEX(PaymentSchedule[INTEREST],1,1):PaymentSchedule[[#This Row],[INTEREST]]),"")</f>
        <v>93134.785578084775</v>
      </c>
      <c r="L362" s="14">
        <f>IF(PaymentSchedule[[#This Row],[PMT NO]]&lt;&gt;"",SUM(INDEX(PaymentSchedule[PRINCIPAL],1,1):PaymentSchedule[[#This Row],[PRINCIPAL]]),"")</f>
        <v>94752.782476163877</v>
      </c>
    </row>
    <row r="363" spans="2:12" ht="16">
      <c r="B363" s="11">
        <f>IF(LoanIsGood,IF(ROW()-ROW(PaymentSchedule[[#Headers],[PMT NO]])&gt;ScheduledNumberOfPayments,"",ROW()-ROW(PaymentSchedule[[#Headers],[PMT NO]])),"")</f>
        <v>351</v>
      </c>
      <c r="C363" s="12">
        <f>IF(PaymentSchedule[[#This Row],[PMT NO]]&lt;&gt;"",EOMONTH(LoanStartDate,ROW(PaymentSchedule[[#This Row],[PMT NO]])-ROW(PaymentSchedule[[#Headers],[PMT NO]])-2)+DAY(LoanStartDate),"")</f>
        <v>55579</v>
      </c>
      <c r="D363" s="13">
        <f>IF(PaymentSchedule[[#This Row],[PMT NO]]&lt;&gt;"",IF(ROW()-ROW(PaymentSchedule[[#Headers],[BEGINNING BALANCE]])=1,LoanAmount,INDEX(PaymentSchedule[ENDING BALANCE],ROW()-ROW(PaymentSchedule[[#Headers],[BEGINNING BALANCE]])-1)),"")</f>
        <v>5247.2175238361251</v>
      </c>
      <c r="E363" s="13">
        <f>IF(PaymentSchedule[[#This Row],[PMT NO]]&lt;&gt;"",ScheduledPayment,"")</f>
        <v>536.82162301213907</v>
      </c>
      <c r="F363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3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63" s="13">
        <f>IF(PaymentSchedule[[#This Row],[PMT NO]]&lt;&gt;"",PaymentSchedule[[#This Row],[TOTAL PAYMENT]]-PaymentSchedule[[#This Row],[INTEREST]],"")</f>
        <v>514.95821666282188</v>
      </c>
      <c r="I363" s="13">
        <f>IF(PaymentSchedule[[#This Row],[PMT NO]]&lt;&gt;"",PaymentSchedule[[#This Row],[BEGINNING BALANCE]]*(InterestRate/PaymentsPerYear),"")</f>
        <v>21.863406349317188</v>
      </c>
      <c r="J363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4732.2593071733036</v>
      </c>
      <c r="K363" s="13">
        <f>IF(PaymentSchedule[[#This Row],[PMT NO]]&lt;&gt;"",SUM(INDEX(PaymentSchedule[INTEREST],1,1):PaymentSchedule[[#This Row],[INTEREST]]),"")</f>
        <v>93156.648984434098</v>
      </c>
      <c r="L363" s="14">
        <f>IF(PaymentSchedule[[#This Row],[PMT NO]]&lt;&gt;"",SUM(INDEX(PaymentSchedule[PRINCIPAL],1,1):PaymentSchedule[[#This Row],[PRINCIPAL]]),"")</f>
        <v>95267.740692826701</v>
      </c>
    </row>
    <row r="364" spans="2:12" ht="16">
      <c r="B364" s="11">
        <f>IF(LoanIsGood,IF(ROW()-ROW(PaymentSchedule[[#Headers],[PMT NO]])&gt;ScheduledNumberOfPayments,"",ROW()-ROW(PaymentSchedule[[#Headers],[PMT NO]])),"")</f>
        <v>352</v>
      </c>
      <c r="C364" s="12">
        <f>IF(PaymentSchedule[[#This Row],[PMT NO]]&lt;&gt;"",EOMONTH(LoanStartDate,ROW(PaymentSchedule[[#This Row],[PMT NO]])-ROW(PaymentSchedule[[#Headers],[PMT NO]])-2)+DAY(LoanStartDate),"")</f>
        <v>55610</v>
      </c>
      <c r="D364" s="13">
        <f>IF(PaymentSchedule[[#This Row],[PMT NO]]&lt;&gt;"",IF(ROW()-ROW(PaymentSchedule[[#Headers],[BEGINNING BALANCE]])=1,LoanAmount,INDEX(PaymentSchedule[ENDING BALANCE],ROW()-ROW(PaymentSchedule[[#Headers],[BEGINNING BALANCE]])-1)),"")</f>
        <v>4732.2593071733036</v>
      </c>
      <c r="E364" s="13">
        <f>IF(PaymentSchedule[[#This Row],[PMT NO]]&lt;&gt;"",ScheduledPayment,"")</f>
        <v>536.82162301213907</v>
      </c>
      <c r="F364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4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64" s="13">
        <f>IF(PaymentSchedule[[#This Row],[PMT NO]]&lt;&gt;"",PaymentSchedule[[#This Row],[TOTAL PAYMENT]]-PaymentSchedule[[#This Row],[INTEREST]],"")</f>
        <v>517.10387589891695</v>
      </c>
      <c r="I364" s="13">
        <f>IF(PaymentSchedule[[#This Row],[PMT NO]]&lt;&gt;"",PaymentSchedule[[#This Row],[BEGINNING BALANCE]]*(InterestRate/PaymentsPerYear),"")</f>
        <v>19.717747113222099</v>
      </c>
      <c r="J364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4215.1554312743865</v>
      </c>
      <c r="K364" s="13">
        <f>IF(PaymentSchedule[[#This Row],[PMT NO]]&lt;&gt;"",SUM(INDEX(PaymentSchedule[INTEREST],1,1):PaymentSchedule[[#This Row],[INTEREST]]),"")</f>
        <v>93176.366731547314</v>
      </c>
      <c r="L364" s="14">
        <f>IF(PaymentSchedule[[#This Row],[PMT NO]]&lt;&gt;"",SUM(INDEX(PaymentSchedule[PRINCIPAL],1,1):PaymentSchedule[[#This Row],[PRINCIPAL]]),"")</f>
        <v>95784.844568725617</v>
      </c>
    </row>
    <row r="365" spans="2:12" ht="16">
      <c r="B365" s="11">
        <f>IF(LoanIsGood,IF(ROW()-ROW(PaymentSchedule[[#Headers],[PMT NO]])&gt;ScheduledNumberOfPayments,"",ROW()-ROW(PaymentSchedule[[#Headers],[PMT NO]])),"")</f>
        <v>353</v>
      </c>
      <c r="C365" s="12">
        <f>IF(PaymentSchedule[[#This Row],[PMT NO]]&lt;&gt;"",EOMONTH(LoanStartDate,ROW(PaymentSchedule[[#This Row],[PMT NO]])-ROW(PaymentSchedule[[#Headers],[PMT NO]])-2)+DAY(LoanStartDate),"")</f>
        <v>55640</v>
      </c>
      <c r="D365" s="13">
        <f>IF(PaymentSchedule[[#This Row],[PMT NO]]&lt;&gt;"",IF(ROW()-ROW(PaymentSchedule[[#Headers],[BEGINNING BALANCE]])=1,LoanAmount,INDEX(PaymentSchedule[ENDING BALANCE],ROW()-ROW(PaymentSchedule[[#Headers],[BEGINNING BALANCE]])-1)),"")</f>
        <v>4215.1554312743865</v>
      </c>
      <c r="E365" s="13">
        <f>IF(PaymentSchedule[[#This Row],[PMT NO]]&lt;&gt;"",ScheduledPayment,"")</f>
        <v>536.82162301213907</v>
      </c>
      <c r="F365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5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65" s="13">
        <f>IF(PaymentSchedule[[#This Row],[PMT NO]]&lt;&gt;"",PaymentSchedule[[#This Row],[TOTAL PAYMENT]]-PaymentSchedule[[#This Row],[INTEREST]],"")</f>
        <v>519.25847538182916</v>
      </c>
      <c r="I365" s="13">
        <f>IF(PaymentSchedule[[#This Row],[PMT NO]]&lt;&gt;"",PaymentSchedule[[#This Row],[BEGINNING BALANCE]]*(InterestRate/PaymentsPerYear),"")</f>
        <v>17.563147630309942</v>
      </c>
      <c r="J365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3695.8969558925573</v>
      </c>
      <c r="K365" s="13">
        <f>IF(PaymentSchedule[[#This Row],[PMT NO]]&lt;&gt;"",SUM(INDEX(PaymentSchedule[INTEREST],1,1):PaymentSchedule[[#This Row],[INTEREST]]),"")</f>
        <v>93193.929879177624</v>
      </c>
      <c r="L365" s="14">
        <f>IF(PaymentSchedule[[#This Row],[PMT NO]]&lt;&gt;"",SUM(INDEX(PaymentSchedule[PRINCIPAL],1,1):PaymentSchedule[[#This Row],[PRINCIPAL]]),"")</f>
        <v>96304.10304410744</v>
      </c>
    </row>
    <row r="366" spans="2:12" ht="16">
      <c r="B366" s="11">
        <f>IF(LoanIsGood,IF(ROW()-ROW(PaymentSchedule[[#Headers],[PMT NO]])&gt;ScheduledNumberOfPayments,"",ROW()-ROW(PaymentSchedule[[#Headers],[PMT NO]])),"")</f>
        <v>354</v>
      </c>
      <c r="C366" s="12">
        <f>IF(PaymentSchedule[[#This Row],[PMT NO]]&lt;&gt;"",EOMONTH(LoanStartDate,ROW(PaymentSchedule[[#This Row],[PMT NO]])-ROW(PaymentSchedule[[#Headers],[PMT NO]])-2)+DAY(LoanStartDate),"")</f>
        <v>55671</v>
      </c>
      <c r="D366" s="13">
        <f>IF(PaymentSchedule[[#This Row],[PMT NO]]&lt;&gt;"",IF(ROW()-ROW(PaymentSchedule[[#Headers],[BEGINNING BALANCE]])=1,LoanAmount,INDEX(PaymentSchedule[ENDING BALANCE],ROW()-ROW(PaymentSchedule[[#Headers],[BEGINNING BALANCE]])-1)),"")</f>
        <v>3695.8969558925573</v>
      </c>
      <c r="E366" s="13">
        <f>IF(PaymentSchedule[[#This Row],[PMT NO]]&lt;&gt;"",ScheduledPayment,"")</f>
        <v>536.82162301213907</v>
      </c>
      <c r="F366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6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66" s="13">
        <f>IF(PaymentSchedule[[#This Row],[PMT NO]]&lt;&gt;"",PaymentSchedule[[#This Row],[TOTAL PAYMENT]]-PaymentSchedule[[#This Row],[INTEREST]],"")</f>
        <v>521.42205236258678</v>
      </c>
      <c r="I366" s="13">
        <f>IF(PaymentSchedule[[#This Row],[PMT NO]]&lt;&gt;"",PaymentSchedule[[#This Row],[BEGINNING BALANCE]]*(InterestRate/PaymentsPerYear),"")</f>
        <v>15.399570649552322</v>
      </c>
      <c r="J366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3174.4749035299706</v>
      </c>
      <c r="K366" s="13">
        <f>IF(PaymentSchedule[[#This Row],[PMT NO]]&lt;&gt;"",SUM(INDEX(PaymentSchedule[INTEREST],1,1):PaymentSchedule[[#This Row],[INTEREST]]),"")</f>
        <v>93209.329449827172</v>
      </c>
      <c r="L366" s="14">
        <f>IF(PaymentSchedule[[#This Row],[PMT NO]]&lt;&gt;"",SUM(INDEX(PaymentSchedule[PRINCIPAL],1,1):PaymentSchedule[[#This Row],[PRINCIPAL]]),"")</f>
        <v>96825.525096470024</v>
      </c>
    </row>
    <row r="367" spans="2:12" ht="16">
      <c r="B367" s="11">
        <f>IF(LoanIsGood,IF(ROW()-ROW(PaymentSchedule[[#Headers],[PMT NO]])&gt;ScheduledNumberOfPayments,"",ROW()-ROW(PaymentSchedule[[#Headers],[PMT NO]])),"")</f>
        <v>355</v>
      </c>
      <c r="C367" s="12">
        <f>IF(PaymentSchedule[[#This Row],[PMT NO]]&lt;&gt;"",EOMONTH(LoanStartDate,ROW(PaymentSchedule[[#This Row],[PMT NO]])-ROW(PaymentSchedule[[#Headers],[PMT NO]])-2)+DAY(LoanStartDate),"")</f>
        <v>55701</v>
      </c>
      <c r="D367" s="13">
        <f>IF(PaymentSchedule[[#This Row],[PMT NO]]&lt;&gt;"",IF(ROW()-ROW(PaymentSchedule[[#Headers],[BEGINNING BALANCE]])=1,LoanAmount,INDEX(PaymentSchedule[ENDING BALANCE],ROW()-ROW(PaymentSchedule[[#Headers],[BEGINNING BALANCE]])-1)),"")</f>
        <v>3174.4749035299706</v>
      </c>
      <c r="E367" s="13">
        <f>IF(PaymentSchedule[[#This Row],[PMT NO]]&lt;&gt;"",ScheduledPayment,"")</f>
        <v>536.82162301213907</v>
      </c>
      <c r="F367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7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67" s="13">
        <f>IF(PaymentSchedule[[#This Row],[PMT NO]]&lt;&gt;"",PaymentSchedule[[#This Row],[TOTAL PAYMENT]]-PaymentSchedule[[#This Row],[INTEREST]],"")</f>
        <v>523.59464424743089</v>
      </c>
      <c r="I367" s="13">
        <f>IF(PaymentSchedule[[#This Row],[PMT NO]]&lt;&gt;"",PaymentSchedule[[#This Row],[BEGINNING BALANCE]]*(InterestRate/PaymentsPerYear),"")</f>
        <v>13.22697876470821</v>
      </c>
      <c r="J367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2650.8802592825396</v>
      </c>
      <c r="K367" s="13">
        <f>IF(PaymentSchedule[[#This Row],[PMT NO]]&lt;&gt;"",SUM(INDEX(PaymentSchedule[INTEREST],1,1):PaymentSchedule[[#This Row],[INTEREST]]),"")</f>
        <v>93222.556428591881</v>
      </c>
      <c r="L367" s="14">
        <f>IF(PaymentSchedule[[#This Row],[PMT NO]]&lt;&gt;"",SUM(INDEX(PaymentSchedule[PRINCIPAL],1,1):PaymentSchedule[[#This Row],[PRINCIPAL]]),"")</f>
        <v>97349.119740717462</v>
      </c>
    </row>
    <row r="368" spans="2:12" ht="16">
      <c r="B368" s="11">
        <f>IF(LoanIsGood,IF(ROW()-ROW(PaymentSchedule[[#Headers],[PMT NO]])&gt;ScheduledNumberOfPayments,"",ROW()-ROW(PaymentSchedule[[#Headers],[PMT NO]])),"")</f>
        <v>356</v>
      </c>
      <c r="C368" s="12">
        <f>IF(PaymentSchedule[[#This Row],[PMT NO]]&lt;&gt;"",EOMONTH(LoanStartDate,ROW(PaymentSchedule[[#This Row],[PMT NO]])-ROW(PaymentSchedule[[#Headers],[PMT NO]])-2)+DAY(LoanStartDate),"")</f>
        <v>55732</v>
      </c>
      <c r="D368" s="13">
        <f>IF(PaymentSchedule[[#This Row],[PMT NO]]&lt;&gt;"",IF(ROW()-ROW(PaymentSchedule[[#Headers],[BEGINNING BALANCE]])=1,LoanAmount,INDEX(PaymentSchedule[ENDING BALANCE],ROW()-ROW(PaymentSchedule[[#Headers],[BEGINNING BALANCE]])-1)),"")</f>
        <v>2650.8802592825396</v>
      </c>
      <c r="E368" s="13">
        <f>IF(PaymentSchedule[[#This Row],[PMT NO]]&lt;&gt;"",ScheduledPayment,"")</f>
        <v>536.82162301213907</v>
      </c>
      <c r="F368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8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68" s="13">
        <f>IF(PaymentSchedule[[#This Row],[PMT NO]]&lt;&gt;"",PaymentSchedule[[#This Row],[TOTAL PAYMENT]]-PaymentSchedule[[#This Row],[INTEREST]],"")</f>
        <v>525.77628859846186</v>
      </c>
      <c r="I368" s="13">
        <f>IF(PaymentSchedule[[#This Row],[PMT NO]]&lt;&gt;"",PaymentSchedule[[#This Row],[BEGINNING BALANCE]]*(InterestRate/PaymentsPerYear),"")</f>
        <v>11.045334413677248</v>
      </c>
      <c r="J368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2125.1039706840775</v>
      </c>
      <c r="K368" s="13">
        <f>IF(PaymentSchedule[[#This Row],[PMT NO]]&lt;&gt;"",SUM(INDEX(PaymentSchedule[INTEREST],1,1):PaymentSchedule[[#This Row],[INTEREST]]),"")</f>
        <v>93233.601763005558</v>
      </c>
      <c r="L368" s="14">
        <f>IF(PaymentSchedule[[#This Row],[PMT NO]]&lt;&gt;"",SUM(INDEX(PaymentSchedule[PRINCIPAL],1,1):PaymentSchedule[[#This Row],[PRINCIPAL]]),"")</f>
        <v>97874.896029315918</v>
      </c>
    </row>
    <row r="369" spans="2:12" ht="16">
      <c r="B369" s="11">
        <f>IF(LoanIsGood,IF(ROW()-ROW(PaymentSchedule[[#Headers],[PMT NO]])&gt;ScheduledNumberOfPayments,"",ROW()-ROW(PaymentSchedule[[#Headers],[PMT NO]])),"")</f>
        <v>357</v>
      </c>
      <c r="C369" s="12">
        <f>IF(PaymentSchedule[[#This Row],[PMT NO]]&lt;&gt;"",EOMONTH(LoanStartDate,ROW(PaymentSchedule[[#This Row],[PMT NO]])-ROW(PaymentSchedule[[#Headers],[PMT NO]])-2)+DAY(LoanStartDate),"")</f>
        <v>55763</v>
      </c>
      <c r="D369" s="13">
        <f>IF(PaymentSchedule[[#This Row],[PMT NO]]&lt;&gt;"",IF(ROW()-ROW(PaymentSchedule[[#Headers],[BEGINNING BALANCE]])=1,LoanAmount,INDEX(PaymentSchedule[ENDING BALANCE],ROW()-ROW(PaymentSchedule[[#Headers],[BEGINNING BALANCE]])-1)),"")</f>
        <v>2125.1039706840775</v>
      </c>
      <c r="E369" s="13">
        <f>IF(PaymentSchedule[[#This Row],[PMT NO]]&lt;&gt;"",ScheduledPayment,"")</f>
        <v>536.82162301213907</v>
      </c>
      <c r="F369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9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69" s="13">
        <f>IF(PaymentSchedule[[#This Row],[PMT NO]]&lt;&gt;"",PaymentSchedule[[#This Row],[TOTAL PAYMENT]]-PaymentSchedule[[#This Row],[INTEREST]],"")</f>
        <v>527.96702313428875</v>
      </c>
      <c r="I369" s="13">
        <f>IF(PaymentSchedule[[#This Row],[PMT NO]]&lt;&gt;"",PaymentSchedule[[#This Row],[BEGINNING BALANCE]]*(InterestRate/PaymentsPerYear),"")</f>
        <v>8.8545998778503225</v>
      </c>
      <c r="J369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1597.1369475497886</v>
      </c>
      <c r="K369" s="13">
        <f>IF(PaymentSchedule[[#This Row],[PMT NO]]&lt;&gt;"",SUM(INDEX(PaymentSchedule[INTEREST],1,1):PaymentSchedule[[#This Row],[INTEREST]]),"")</f>
        <v>93242.456362883415</v>
      </c>
      <c r="L369" s="14">
        <f>IF(PaymentSchedule[[#This Row],[PMT NO]]&lt;&gt;"",SUM(INDEX(PaymentSchedule[PRINCIPAL],1,1):PaymentSchedule[[#This Row],[PRINCIPAL]]),"")</f>
        <v>98402.863052450208</v>
      </c>
    </row>
    <row r="370" spans="2:12" ht="16">
      <c r="B370" s="11">
        <f>IF(LoanIsGood,IF(ROW()-ROW(PaymentSchedule[[#Headers],[PMT NO]])&gt;ScheduledNumberOfPayments,"",ROW()-ROW(PaymentSchedule[[#Headers],[PMT NO]])),"")</f>
        <v>358</v>
      </c>
      <c r="C370" s="12">
        <f>IF(PaymentSchedule[[#This Row],[PMT NO]]&lt;&gt;"",EOMONTH(LoanStartDate,ROW(PaymentSchedule[[#This Row],[PMT NO]])-ROW(PaymentSchedule[[#Headers],[PMT NO]])-2)+DAY(LoanStartDate),"")</f>
        <v>55793</v>
      </c>
      <c r="D370" s="13">
        <f>IF(PaymentSchedule[[#This Row],[PMT NO]]&lt;&gt;"",IF(ROW()-ROW(PaymentSchedule[[#Headers],[BEGINNING BALANCE]])=1,LoanAmount,INDEX(PaymentSchedule[ENDING BALANCE],ROW()-ROW(PaymentSchedule[[#Headers],[BEGINNING BALANCE]])-1)),"")</f>
        <v>1597.1369475497886</v>
      </c>
      <c r="E370" s="13">
        <f>IF(PaymentSchedule[[#This Row],[PMT NO]]&lt;&gt;"",ScheduledPayment,"")</f>
        <v>536.82162301213907</v>
      </c>
      <c r="F370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0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70" s="13">
        <f>IF(PaymentSchedule[[#This Row],[PMT NO]]&lt;&gt;"",PaymentSchedule[[#This Row],[TOTAL PAYMENT]]-PaymentSchedule[[#This Row],[INTEREST]],"")</f>
        <v>530.16688573068166</v>
      </c>
      <c r="I370" s="13">
        <f>IF(PaymentSchedule[[#This Row],[PMT NO]]&lt;&gt;"",PaymentSchedule[[#This Row],[BEGINNING BALANCE]]*(InterestRate/PaymentsPerYear),"")</f>
        <v>6.6547372814574528</v>
      </c>
      <c r="J370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1066.9700618191068</v>
      </c>
      <c r="K370" s="13">
        <f>IF(PaymentSchedule[[#This Row],[PMT NO]]&lt;&gt;"",SUM(INDEX(PaymentSchedule[INTEREST],1,1):PaymentSchedule[[#This Row],[INTEREST]]),"")</f>
        <v>93249.111100164868</v>
      </c>
      <c r="L370" s="14">
        <f>IF(PaymentSchedule[[#This Row],[PMT NO]]&lt;&gt;"",SUM(INDEX(PaymentSchedule[PRINCIPAL],1,1):PaymentSchedule[[#This Row],[PRINCIPAL]]),"")</f>
        <v>98933.029938180887</v>
      </c>
    </row>
    <row r="371" spans="2:12" ht="16">
      <c r="B371" s="11">
        <f>IF(LoanIsGood,IF(ROW()-ROW(PaymentSchedule[[#Headers],[PMT NO]])&gt;ScheduledNumberOfPayments,"",ROW()-ROW(PaymentSchedule[[#Headers],[PMT NO]])),"")</f>
        <v>359</v>
      </c>
      <c r="C371" s="12">
        <f>IF(PaymentSchedule[[#This Row],[PMT NO]]&lt;&gt;"",EOMONTH(LoanStartDate,ROW(PaymentSchedule[[#This Row],[PMT NO]])-ROW(PaymentSchedule[[#Headers],[PMT NO]])-2)+DAY(LoanStartDate),"")</f>
        <v>55824</v>
      </c>
      <c r="D371" s="13">
        <f>IF(PaymentSchedule[[#This Row],[PMT NO]]&lt;&gt;"",IF(ROW()-ROW(PaymentSchedule[[#Headers],[BEGINNING BALANCE]])=1,LoanAmount,INDEX(PaymentSchedule[ENDING BALANCE],ROW()-ROW(PaymentSchedule[[#Headers],[BEGINNING BALANCE]])-1)),"")</f>
        <v>1066.9700618191068</v>
      </c>
      <c r="E371" s="13">
        <f>IF(PaymentSchedule[[#This Row],[PMT NO]]&lt;&gt;"",ScheduledPayment,"")</f>
        <v>536.82162301213907</v>
      </c>
      <c r="F371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1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536.82162301213907</v>
      </c>
      <c r="H371" s="13">
        <f>IF(PaymentSchedule[[#This Row],[PMT NO]]&lt;&gt;"",PaymentSchedule[[#This Row],[TOTAL PAYMENT]]-PaymentSchedule[[#This Row],[INTEREST]],"")</f>
        <v>532.37591442122607</v>
      </c>
      <c r="I371" s="13">
        <f>IF(PaymentSchedule[[#This Row],[PMT NO]]&lt;&gt;"",PaymentSchedule[[#This Row],[BEGINNING BALANCE]]*(InterestRate/PaymentsPerYear),"")</f>
        <v>4.445708590912945</v>
      </c>
      <c r="J371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534.59414739788076</v>
      </c>
      <c r="K371" s="13">
        <f>IF(PaymentSchedule[[#This Row],[PMT NO]]&lt;&gt;"",SUM(INDEX(PaymentSchedule[INTEREST],1,1):PaymentSchedule[[#This Row],[INTEREST]]),"")</f>
        <v>93253.556808755777</v>
      </c>
      <c r="L371" s="14">
        <f>IF(PaymentSchedule[[#This Row],[PMT NO]]&lt;&gt;"",SUM(INDEX(PaymentSchedule[PRINCIPAL],1,1):PaymentSchedule[[#This Row],[PRINCIPAL]]),"")</f>
        <v>99465.405852602111</v>
      </c>
    </row>
    <row r="372" spans="2:12" ht="16">
      <c r="B372" s="11">
        <f>IF(LoanIsGood,IF(ROW()-ROW(PaymentSchedule[[#Headers],[PMT NO]])&gt;ScheduledNumberOfPayments,"",ROW()-ROW(PaymentSchedule[[#Headers],[PMT NO]])),"")</f>
        <v>360</v>
      </c>
      <c r="C372" s="12">
        <f>IF(PaymentSchedule[[#This Row],[PMT NO]]&lt;&gt;"",EOMONTH(LoanStartDate,ROW(PaymentSchedule[[#This Row],[PMT NO]])-ROW(PaymentSchedule[[#Headers],[PMT NO]])-2)+DAY(LoanStartDate),"")</f>
        <v>55854</v>
      </c>
      <c r="D372" s="13">
        <f>IF(PaymentSchedule[[#This Row],[PMT NO]]&lt;&gt;"",IF(ROW()-ROW(PaymentSchedule[[#Headers],[BEGINNING BALANCE]])=1,LoanAmount,INDEX(PaymentSchedule[ENDING BALANCE],ROW()-ROW(PaymentSchedule[[#Headers],[BEGINNING BALANCE]])-1)),"")</f>
        <v>534.59414739788076</v>
      </c>
      <c r="E372" s="13">
        <f>IF(PaymentSchedule[[#This Row],[PMT NO]]&lt;&gt;"",ScheduledPayment,"")</f>
        <v>536.82162301213907</v>
      </c>
      <c r="F372" s="13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2" s="13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534.59414739788076</v>
      </c>
      <c r="H372" s="13">
        <f>IF(PaymentSchedule[[#This Row],[PMT NO]]&lt;&gt;"",PaymentSchedule[[#This Row],[TOTAL PAYMENT]]-PaymentSchedule[[#This Row],[INTEREST]],"")</f>
        <v>532.36667178372295</v>
      </c>
      <c r="I372" s="13">
        <f>IF(PaymentSchedule[[#This Row],[PMT NO]]&lt;&gt;"",PaymentSchedule[[#This Row],[BEGINNING BALANCE]]*(InterestRate/PaymentsPerYear),"")</f>
        <v>2.2274756141578367</v>
      </c>
      <c r="J372" s="13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2" s="13">
        <f>IF(PaymentSchedule[[#This Row],[PMT NO]]&lt;&gt;"",SUM(INDEX(PaymentSchedule[INTEREST],1,1):PaymentSchedule[[#This Row],[INTEREST]]),"")</f>
        <v>93255.784284369933</v>
      </c>
      <c r="L372" s="14">
        <f>IF(PaymentSchedule[[#This Row],[PMT NO]]&lt;&gt;"",SUM(INDEX(PaymentSchedule[PRINCIPAL],1,1):PaymentSchedule[[#This Row],[PRINCIPAL]]),"")</f>
        <v>99997.772524385829</v>
      </c>
    </row>
  </sheetData>
  <mergeCells count="12"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10:D10"/>
    <mergeCell ref="H10:I10"/>
  </mergeCells>
  <conditionalFormatting sqref="L13 B13:K372">
    <cfRule type="expression" dxfId="0" priority="1">
      <formula>($B13="")+(($D13=0)*($F13=0))</formula>
    </cfRule>
  </conditionalFormatting>
  <dataValidations count="26">
    <dataValidation allowBlank="1" showInputMessage="1" showErrorMessage="1" prompt="Enter Loan Amount in this cell" sqref="E4" xr:uid="{7401B981-E871-FB45-93B1-82FBA47BE7D0}"/>
    <dataValidation allowBlank="1" showInputMessage="1" showErrorMessage="1" prompt="Enter interest rate to be paid annually in this cell" sqref="E5" xr:uid="{271E649C-F6E1-9547-8E9B-3C1A41AD353A}"/>
    <dataValidation allowBlank="1" showInputMessage="1" showErrorMessage="1" prompt="Enter loan period in years in this cell" sqref="E6" xr:uid="{09DF1529-CB72-BB4C-B734-80A65CF4FF30}"/>
    <dataValidation allowBlank="1" showInputMessage="1" showErrorMessage="1" prompt="Enter the number of payments to be made in a year in this cell" sqref="E7" xr:uid="{594CF089-CEBD-A344-BA64-B427C9086082}"/>
    <dataValidation allowBlank="1" showInputMessage="1" showErrorMessage="1" prompt="Enter the start date of loan in this cell" sqref="E8" xr:uid="{16FD0B9F-B917-FB48-815F-02EB3C86EF2E}"/>
    <dataValidation allowBlank="1" showInputMessage="1" showErrorMessage="1" prompt="Enter the amount of extra payment in this cell" sqref="E10" xr:uid="{B1C63FD0-6826-1342-91CC-2209CDFC703F}"/>
    <dataValidation allowBlank="1" showInputMessage="1" showErrorMessage="1" prompt="Automatically calculated total interest" sqref="I8" xr:uid="{B09E0520-000A-7849-9631-239DD01F5D7E}"/>
    <dataValidation allowBlank="1" showInputMessage="1" showErrorMessage="1" prompt="Automatically updated scheduled payment amount" sqref="I4" xr:uid="{05B0096B-847B-A34E-B07E-57C3322823D1}"/>
    <dataValidation allowBlank="1" showInputMessage="1" showErrorMessage="1" prompt="Automatically updated scheduled number of payments" sqref="I5" xr:uid="{EB06A21D-3CA8-CC47-8A7B-232C1A1EFC81}"/>
    <dataValidation allowBlank="1" showInputMessage="1" showErrorMessage="1" prompt="Automatically updated actual number of payments" sqref="I6" xr:uid="{79498E6E-01AA-EF45-998C-50FC401E898D}"/>
    <dataValidation allowBlank="1" showInputMessage="1" showErrorMessage="1" prompt="This workbook produces a loan amortization schedule that calculates total interest and total payments &amp; includes the option for extra payments" sqref="A2" xr:uid="{FDE21454-DDCB-BD40-97BE-9273A28AB23A}"/>
    <dataValidation allowBlank="1" showInputMessage="1" showErrorMessage="1" prompt="Enter loan values in cells E3 to E7 and E9. Description of each loan value is in column C. Payment Schedule table starting in cell B11 will automatically update" sqref="C3" xr:uid="{01A727DB-085E-1243-88DB-F9909D409E87}"/>
    <dataValidation allowBlank="1" showInputMessage="1" showErrorMessage="1" prompt="Loan Summary fields from I3 to I7 are automatically adjusted based on the values entered. Enter the Lender's name in I9" sqref="G3" xr:uid="{6BABB84B-8756-E34A-BF34-7A18416B55CD}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2" xr:uid="{621C9B5B-E83A-C949-9241-F78E4187B6B5}"/>
    <dataValidation allowBlank="1" showInputMessage="1" showErrorMessage="1" prompt="Automatically updated total early payments" sqref="I7" xr:uid="{D3FC402B-250D-1647-A65E-9F8D62E75A1E}"/>
    <dataValidation allowBlank="1" showInputMessage="1" showErrorMessage="1" prompt="Payment number is automatically updated in this column" sqref="B12" xr:uid="{005CB68C-4125-2A4F-A972-88CC3F19B348}"/>
    <dataValidation allowBlank="1" showInputMessage="1" showErrorMessage="1" prompt="Payment date is automatically updated in this column" sqref="C12" xr:uid="{6CD96322-37CA-BE4B-B32D-258219E02221}"/>
    <dataValidation allowBlank="1" showInputMessage="1" showErrorMessage="1" prompt="Beginning balance is automatically updated in this column" sqref="D12" xr:uid="{65BFD64D-949D-2748-AF60-8759DE796495}"/>
    <dataValidation allowBlank="1" showInputMessage="1" showErrorMessage="1" prompt="Scheduled payment is automatically updated in this column" sqref="E12" xr:uid="{464BE54B-9271-4E46-B28E-EE7433160C91}"/>
    <dataValidation allowBlank="1" showInputMessage="1" showErrorMessage="1" prompt="Extra payment is automatically updated in this column" sqref="F12" xr:uid="{533FDDD5-8F68-6E4E-AC80-0403CC484D56}"/>
    <dataValidation allowBlank="1" showInputMessage="1" showErrorMessage="1" prompt="Total payment is automatically updated in this column" sqref="G12" xr:uid="{95F52856-C0A1-694D-81DD-D2A19695BC08}"/>
    <dataValidation allowBlank="1" showInputMessage="1" showErrorMessage="1" prompt="Principal is automatically updated in this column" sqref="H12" xr:uid="{F742381D-FBAE-4E46-8B88-99A125CB8DC6}"/>
    <dataValidation allowBlank="1" showInputMessage="1" showErrorMessage="1" prompt="Interest is automatically updated in this column" sqref="I12" xr:uid="{07FFC54F-4433-2A4D-B65D-88993AFAB56D}"/>
    <dataValidation allowBlank="1" showInputMessage="1" showErrorMessage="1" prompt="Ending balance is automatically updated in this column" sqref="J12" xr:uid="{97C793AE-5E54-4C44-9C6B-DDA278628CE8}"/>
    <dataValidation allowBlank="1" showInputMessage="1" showErrorMessage="1" prompt="Cumulative interest is automatically updated in this column" sqref="K12:L12" xr:uid="{DC3EDCF5-810A-8646-BE27-35B6865E5A17}"/>
    <dataValidation allowBlank="1" showInputMessage="1" showErrorMessage="1" prompt="Enter the name of the lender in this cell" sqref="H10:I10" xr:uid="{3F7A8781-9084-964B-8A0E-AA0300C9029A}"/>
  </dataValidations>
  <printOptions horizontalCentered="1"/>
  <pageMargins left="0.4" right="0.4" top="0.4" bottom="0.5" header="0.3" footer="0.3"/>
  <pageSetup scale="79" fitToHeight="0" orientation="landscape" r:id="rId1"/>
  <headerFooter differentFirst="1">
    <oddFooter>Page &amp;P of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Amortization Schedule</vt:lpstr>
      <vt:lpstr>ColumnTitle1</vt:lpstr>
      <vt:lpstr>End_Bal</vt:lpstr>
      <vt:lpstr>ExtraPayments</vt:lpstr>
      <vt:lpstr>InterestRate</vt:lpstr>
      <vt:lpstr>LenderName</vt:lpstr>
      <vt:lpstr>LoanAmount</vt:lpstr>
      <vt:lpstr>LoanPeriod</vt:lpstr>
      <vt:lpstr>LoanStartDate</vt:lpstr>
      <vt:lpstr>PaymentsPerYear</vt:lpstr>
      <vt:lpstr>'Amortization Schedule'!Print_Titles</vt:lpstr>
      <vt:lpstr>RowTitleRegion1..E9</vt:lpstr>
      <vt:lpstr>RowTitleRegion2..I7</vt:lpstr>
      <vt:lpstr>RowTitleRegion3..E9</vt:lpstr>
      <vt:lpstr>RowTitleRegion4..H9</vt:lpstr>
      <vt:lpstr>ScheduledNumberOfPayments</vt:lpstr>
      <vt:lpstr>ScheduledPayment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Treston Wold</dc:creator>
  <cp:lastModifiedBy>Treston Wold</cp:lastModifiedBy>
  <dcterms:created xsi:type="dcterms:W3CDTF">2019-11-18T16:41:04Z</dcterms:created>
  <dcterms:modified xsi:type="dcterms:W3CDTF">2024-01-22T16:25:17Z</dcterms:modified>
</cp:coreProperties>
</file>